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86" activeTab="9"/>
  </bookViews>
  <sheets>
    <sheet name="a+a-" sheetId="1" r:id="rId1"/>
    <sheet name="BM1" sheetId="2" r:id="rId2"/>
    <sheet name="BM2" sheetId="3" r:id="rId3"/>
    <sheet name="BM3" sheetId="4" r:id="rId4"/>
    <sheet name="BM4" sheetId="5" r:id="rId5"/>
    <sheet name="BM5" sheetId="6" r:id="rId6"/>
    <sheet name="BM6" sheetId="7" r:id="rId7"/>
    <sheet name="BM7" sheetId="8" r:id="rId8"/>
    <sheet name="BM8" sheetId="9" r:id="rId9"/>
    <sheet name="BM9" sheetId="10" r:id="rId10"/>
    <sheet name="BM10" sheetId="11" state="hidden" r:id="rId11"/>
  </sheets>
  <externalReferences>
    <externalReference r:id="rId14"/>
  </externalReferences>
  <definedNames>
    <definedName name="ada" localSheetId="0">#REF!</definedName>
    <definedName name="ada" localSheetId="1">#REF!</definedName>
    <definedName name="ada" localSheetId="10">#REF!</definedName>
    <definedName name="ada" localSheetId="2">#REF!</definedName>
    <definedName name="ada" localSheetId="3">#REF!</definedName>
    <definedName name="ada" localSheetId="4">#REF!</definedName>
    <definedName name="ada" localSheetId="5">#REF!</definedName>
    <definedName name="ada" localSheetId="6">#REF!</definedName>
    <definedName name="ada" localSheetId="7">#REF!</definedName>
    <definedName name="ada" localSheetId="8">#REF!</definedName>
    <definedName name="ada" localSheetId="9">#REF!</definedName>
    <definedName name="ada">#REF!</definedName>
    <definedName name="AREA" localSheetId="0">#REF!</definedName>
    <definedName name="AREA" localSheetId="1">#REF!</definedName>
    <definedName name="AREA" localSheetId="10">#REF!</definedName>
    <definedName name="AREA" localSheetId="2">#REF!</definedName>
    <definedName name="AREA" localSheetId="3">#REF!</definedName>
    <definedName name="AREA" localSheetId="4">#REF!</definedName>
    <definedName name="AREA" localSheetId="5">#REF!</definedName>
    <definedName name="AREA" localSheetId="6">#REF!</definedName>
    <definedName name="AREA" localSheetId="7">#REF!</definedName>
    <definedName name="AREA" localSheetId="8">#REF!</definedName>
    <definedName name="AREA" localSheetId="9">#REF!</definedName>
    <definedName name="AREA">#REF!</definedName>
    <definedName name="_xlnm.Print_Area" localSheetId="0">'a+a-'!$A$1:$L$124</definedName>
    <definedName name="_xlnm.Print_Area" localSheetId="1">'BM1'!$A$1:$L$124</definedName>
    <definedName name="_xlnm.Print_Area" localSheetId="10">'BM10'!$A$1:$L$26</definedName>
    <definedName name="_xlnm.Print_Area" localSheetId="2">'BM2'!$A$1:$L$124</definedName>
    <definedName name="_xlnm.Print_Area" localSheetId="3">'BM3'!$A$1:$L$124</definedName>
    <definedName name="_xlnm.Print_Area" localSheetId="4">'BM4'!$A$1:$L$124</definedName>
    <definedName name="_xlnm.Print_Area" localSheetId="5">'BM5'!$A$1:$L$124</definedName>
    <definedName name="_xlnm.Print_Area" localSheetId="6">'BM6'!$A$1:$L$124</definedName>
    <definedName name="_xlnm.Print_Area" localSheetId="7">'BM7'!$A$1:$L$124</definedName>
    <definedName name="_xlnm.Print_Area" localSheetId="8">'BM8'!$A$1:$L$124</definedName>
    <definedName name="_xlnm.Print_Area" localSheetId="9">'BM9'!$A$1:$L$124</definedName>
    <definedName name="BDI" localSheetId="0">#REF!</definedName>
    <definedName name="BDI" localSheetId="1">#REF!</definedName>
    <definedName name="BDI" localSheetId="10">#REF!</definedName>
    <definedName name="BDI" localSheetId="2">#REF!</definedName>
    <definedName name="BDI" localSheetId="3">#REF!</definedName>
    <definedName name="BDI" localSheetId="4">#REF!</definedName>
    <definedName name="BDI" localSheetId="5">#REF!</definedName>
    <definedName name="BDI" localSheetId="6">#REF!</definedName>
    <definedName name="BDI" localSheetId="7">#REF!</definedName>
    <definedName name="BDI" localSheetId="8">#REF!</definedName>
    <definedName name="BDI" localSheetId="9">#REF!</definedName>
    <definedName name="BDI">#REF!</definedName>
    <definedName name="bm_3" localSheetId="0">#REF!</definedName>
    <definedName name="bm_3" localSheetId="1">#REF!</definedName>
    <definedName name="bm_3" localSheetId="10">#REF!</definedName>
    <definedName name="bm_3" localSheetId="2">#REF!</definedName>
    <definedName name="bm_3" localSheetId="3">#REF!</definedName>
    <definedName name="bm_3" localSheetId="4">#REF!</definedName>
    <definedName name="bm_3" localSheetId="5">#REF!</definedName>
    <definedName name="bm_3" localSheetId="6">#REF!</definedName>
    <definedName name="bm_3" localSheetId="7">#REF!</definedName>
    <definedName name="bm_3" localSheetId="8">#REF!</definedName>
    <definedName name="bm_3" localSheetId="9">#REF!</definedName>
    <definedName name="bm_3">#REF!</definedName>
    <definedName name="Boleto" localSheetId="0">#REF!</definedName>
    <definedName name="Boleto" localSheetId="1">#REF!</definedName>
    <definedName name="Boleto" localSheetId="10">#REF!</definedName>
    <definedName name="Boleto" localSheetId="2">#REF!</definedName>
    <definedName name="Boleto" localSheetId="3">#REF!</definedName>
    <definedName name="Boleto" localSheetId="4">#REF!</definedName>
    <definedName name="Boleto" localSheetId="5">#REF!</definedName>
    <definedName name="Boleto" localSheetId="6">#REF!</definedName>
    <definedName name="Boleto" localSheetId="7">#REF!</definedName>
    <definedName name="Boleto" localSheetId="8">#REF!</definedName>
    <definedName name="Boleto" localSheetId="9">#REF!</definedName>
    <definedName name="Boleto">#REF!</definedName>
    <definedName name="cimento" localSheetId="0">#REF!</definedName>
    <definedName name="cimento" localSheetId="1">#REF!</definedName>
    <definedName name="cimento" localSheetId="10">#REF!</definedName>
    <definedName name="cimento" localSheetId="2">#REF!</definedName>
    <definedName name="cimento" localSheetId="3">#REF!</definedName>
    <definedName name="cimento" localSheetId="4">#REF!</definedName>
    <definedName name="cimento" localSheetId="5">#REF!</definedName>
    <definedName name="cimento" localSheetId="6">#REF!</definedName>
    <definedName name="cimento" localSheetId="7">#REF!</definedName>
    <definedName name="cimento" localSheetId="8">#REF!</definedName>
    <definedName name="cimento" localSheetId="9">#REF!</definedName>
    <definedName name="cimento">#REF!</definedName>
    <definedName name="EEEEEEEEEEEEEEEEEEEEEE" localSheetId="0">#REF!</definedName>
    <definedName name="EEEEEEEEEEEEEEEEEEEEEE" localSheetId="1">#REF!</definedName>
    <definedName name="EEEEEEEEEEEEEEEEEEEEEE" localSheetId="10">#REF!</definedName>
    <definedName name="EEEEEEEEEEEEEEEEEEEEEE" localSheetId="2">#REF!</definedName>
    <definedName name="EEEEEEEEEEEEEEEEEEEEEE" localSheetId="3">#REF!</definedName>
    <definedName name="EEEEEEEEEEEEEEEEEEEEEE" localSheetId="4">#REF!</definedName>
    <definedName name="EEEEEEEEEEEEEEEEEEEEEE" localSheetId="5">#REF!</definedName>
    <definedName name="EEEEEEEEEEEEEEEEEEEEEE" localSheetId="6">#REF!</definedName>
    <definedName name="EEEEEEEEEEEEEEEEEEEEEE" localSheetId="7">#REF!</definedName>
    <definedName name="EEEEEEEEEEEEEEEEEEEEEE" localSheetId="8">#REF!</definedName>
    <definedName name="EEEEEEEEEEEEEEEEEEEEEE" localSheetId="9">#REF!</definedName>
    <definedName name="EEEEEEEEEEEEEEEEEEEEEE">#REF!</definedName>
    <definedName name="gdada" localSheetId="0">#REF!</definedName>
    <definedName name="gdada" localSheetId="1">#REF!</definedName>
    <definedName name="gdada" localSheetId="10">#REF!</definedName>
    <definedName name="gdada" localSheetId="2">#REF!</definedName>
    <definedName name="gdada" localSheetId="3">#REF!</definedName>
    <definedName name="gdada" localSheetId="4">#REF!</definedName>
    <definedName name="gdada" localSheetId="5">#REF!</definedName>
    <definedName name="gdada" localSheetId="6">#REF!</definedName>
    <definedName name="gdada" localSheetId="7">#REF!</definedName>
    <definedName name="gdada" localSheetId="8">#REF!</definedName>
    <definedName name="gdada" localSheetId="9">#REF!</definedName>
    <definedName name="gdada">#REF!</definedName>
    <definedName name="GGGS" localSheetId="0">#REF!</definedName>
    <definedName name="GGGS" localSheetId="1">#REF!</definedName>
    <definedName name="GGGS" localSheetId="10">#REF!</definedName>
    <definedName name="GGGS" localSheetId="2">#REF!</definedName>
    <definedName name="GGGS" localSheetId="3">#REF!</definedName>
    <definedName name="GGGS" localSheetId="4">#REF!</definedName>
    <definedName name="GGGS" localSheetId="5">#REF!</definedName>
    <definedName name="GGGS" localSheetId="6">#REF!</definedName>
    <definedName name="GGGS" localSheetId="7">#REF!</definedName>
    <definedName name="GGGS" localSheetId="8">#REF!</definedName>
    <definedName name="GGGS" localSheetId="9">#REF!</definedName>
    <definedName name="GGGS">#REF!</definedName>
    <definedName name="jj" localSheetId="0">#REF!</definedName>
    <definedName name="jj" localSheetId="1">#REF!</definedName>
    <definedName name="jj" localSheetId="10">#REF!</definedName>
    <definedName name="jj" localSheetId="2">#REF!</definedName>
    <definedName name="jj" localSheetId="3">#REF!</definedName>
    <definedName name="jj" localSheetId="4">#REF!</definedName>
    <definedName name="jj" localSheetId="5">#REF!</definedName>
    <definedName name="jj" localSheetId="6">#REF!</definedName>
    <definedName name="jj" localSheetId="7">#REF!</definedName>
    <definedName name="jj" localSheetId="8">#REF!</definedName>
    <definedName name="jj" localSheetId="9">#REF!</definedName>
    <definedName name="jj">#REF!</definedName>
    <definedName name="P.1" localSheetId="0">#REF!</definedName>
    <definedName name="P.1" localSheetId="1">#REF!</definedName>
    <definedName name="P.1" localSheetId="10">#REF!</definedName>
    <definedName name="P.1" localSheetId="2">#REF!</definedName>
    <definedName name="P.1" localSheetId="3">#REF!</definedName>
    <definedName name="P.1" localSheetId="4">#REF!</definedName>
    <definedName name="P.1" localSheetId="5">#REF!</definedName>
    <definedName name="P.1" localSheetId="6">#REF!</definedName>
    <definedName name="P.1" localSheetId="7">#REF!</definedName>
    <definedName name="P.1" localSheetId="8">#REF!</definedName>
    <definedName name="P.1" localSheetId="9">#REF!</definedName>
    <definedName name="P.1">#REF!</definedName>
    <definedName name="P.10" localSheetId="0">#REF!</definedName>
    <definedName name="P.10" localSheetId="1">#REF!</definedName>
    <definedName name="P.10" localSheetId="10">#REF!</definedName>
    <definedName name="P.10" localSheetId="2">#REF!</definedName>
    <definedName name="P.10" localSheetId="3">#REF!</definedName>
    <definedName name="P.10" localSheetId="4">#REF!</definedName>
    <definedName name="P.10" localSheetId="5">#REF!</definedName>
    <definedName name="P.10" localSheetId="6">#REF!</definedName>
    <definedName name="P.10" localSheetId="7">#REF!</definedName>
    <definedName name="P.10" localSheetId="8">#REF!</definedName>
    <definedName name="P.10" localSheetId="9">#REF!</definedName>
    <definedName name="P.10">#REF!</definedName>
    <definedName name="P.11" localSheetId="0">#REF!</definedName>
    <definedName name="P.11" localSheetId="1">#REF!</definedName>
    <definedName name="P.11" localSheetId="10">#REF!</definedName>
    <definedName name="P.11" localSheetId="2">#REF!</definedName>
    <definedName name="P.11" localSheetId="3">#REF!</definedName>
    <definedName name="P.11" localSheetId="4">#REF!</definedName>
    <definedName name="P.11" localSheetId="5">#REF!</definedName>
    <definedName name="P.11" localSheetId="6">#REF!</definedName>
    <definedName name="P.11" localSheetId="7">#REF!</definedName>
    <definedName name="P.11" localSheetId="8">#REF!</definedName>
    <definedName name="P.11" localSheetId="9">#REF!</definedName>
    <definedName name="P.11">#REF!</definedName>
    <definedName name="P.12" localSheetId="0">#REF!</definedName>
    <definedName name="P.12" localSheetId="1">#REF!</definedName>
    <definedName name="P.12" localSheetId="10">#REF!</definedName>
    <definedName name="P.12" localSheetId="2">#REF!</definedName>
    <definedName name="P.12" localSheetId="3">#REF!</definedName>
    <definedName name="P.12" localSheetId="4">#REF!</definedName>
    <definedName name="P.12" localSheetId="5">#REF!</definedName>
    <definedName name="P.12" localSheetId="6">#REF!</definedName>
    <definedName name="P.12" localSheetId="7">#REF!</definedName>
    <definedName name="P.12" localSheetId="8">#REF!</definedName>
    <definedName name="P.12" localSheetId="9">#REF!</definedName>
    <definedName name="P.12">#REF!</definedName>
    <definedName name="P.13" localSheetId="0">#REF!</definedName>
    <definedName name="P.13" localSheetId="1">#REF!</definedName>
    <definedName name="P.13" localSheetId="10">#REF!</definedName>
    <definedName name="P.13" localSheetId="2">#REF!</definedName>
    <definedName name="P.13" localSheetId="3">#REF!</definedName>
    <definedName name="P.13" localSheetId="4">#REF!</definedName>
    <definedName name="P.13" localSheetId="5">#REF!</definedName>
    <definedName name="P.13" localSheetId="6">#REF!</definedName>
    <definedName name="P.13" localSheetId="7">#REF!</definedName>
    <definedName name="P.13" localSheetId="8">#REF!</definedName>
    <definedName name="P.13" localSheetId="9">#REF!</definedName>
    <definedName name="P.13">#REF!</definedName>
    <definedName name="P.14" localSheetId="0">#REF!</definedName>
    <definedName name="P.14" localSheetId="1">#REF!</definedName>
    <definedName name="P.14" localSheetId="10">#REF!</definedName>
    <definedName name="P.14" localSheetId="2">#REF!</definedName>
    <definedName name="P.14" localSheetId="3">#REF!</definedName>
    <definedName name="P.14" localSheetId="4">#REF!</definedName>
    <definedName name="P.14" localSheetId="5">#REF!</definedName>
    <definedName name="P.14" localSheetId="6">#REF!</definedName>
    <definedName name="P.14" localSheetId="7">#REF!</definedName>
    <definedName name="P.14" localSheetId="8">#REF!</definedName>
    <definedName name="P.14" localSheetId="9">#REF!</definedName>
    <definedName name="P.14">#REF!</definedName>
    <definedName name="P.15" localSheetId="0">#REF!</definedName>
    <definedName name="P.15" localSheetId="1">#REF!</definedName>
    <definedName name="P.15" localSheetId="10">#REF!</definedName>
    <definedName name="P.15" localSheetId="2">#REF!</definedName>
    <definedName name="P.15" localSheetId="3">#REF!</definedName>
    <definedName name="P.15" localSheetId="4">#REF!</definedName>
    <definedName name="P.15" localSheetId="5">#REF!</definedName>
    <definedName name="P.15" localSheetId="6">#REF!</definedName>
    <definedName name="P.15" localSheetId="7">#REF!</definedName>
    <definedName name="P.15" localSheetId="8">#REF!</definedName>
    <definedName name="P.15" localSheetId="9">#REF!</definedName>
    <definedName name="P.15">#REF!</definedName>
    <definedName name="P.2" localSheetId="0">#REF!</definedName>
    <definedName name="P.2" localSheetId="1">#REF!</definedName>
    <definedName name="P.2" localSheetId="10">#REF!</definedName>
    <definedName name="P.2" localSheetId="2">#REF!</definedName>
    <definedName name="P.2" localSheetId="3">#REF!</definedName>
    <definedName name="P.2" localSheetId="4">#REF!</definedName>
    <definedName name="P.2" localSheetId="5">#REF!</definedName>
    <definedName name="P.2" localSheetId="6">#REF!</definedName>
    <definedName name="P.2" localSheetId="7">#REF!</definedName>
    <definedName name="P.2" localSheetId="8">#REF!</definedName>
    <definedName name="P.2" localSheetId="9">#REF!</definedName>
    <definedName name="P.2">#REF!</definedName>
    <definedName name="P.3" localSheetId="0">#REF!</definedName>
    <definedName name="P.3" localSheetId="1">#REF!</definedName>
    <definedName name="P.3" localSheetId="10">#REF!</definedName>
    <definedName name="P.3" localSheetId="2">#REF!</definedName>
    <definedName name="P.3" localSheetId="3">#REF!</definedName>
    <definedName name="P.3" localSheetId="4">#REF!</definedName>
    <definedName name="P.3" localSheetId="5">#REF!</definedName>
    <definedName name="P.3" localSheetId="6">#REF!</definedName>
    <definedName name="P.3" localSheetId="7">#REF!</definedName>
    <definedName name="P.3" localSheetId="8">#REF!</definedName>
    <definedName name="P.3" localSheetId="9">#REF!</definedName>
    <definedName name="P.3">#REF!</definedName>
    <definedName name="P.4" localSheetId="0">#REF!</definedName>
    <definedName name="P.4" localSheetId="1">#REF!</definedName>
    <definedName name="P.4" localSheetId="10">#REF!</definedName>
    <definedName name="P.4" localSheetId="2">#REF!</definedName>
    <definedName name="P.4" localSheetId="3">#REF!</definedName>
    <definedName name="P.4" localSheetId="4">#REF!</definedName>
    <definedName name="P.4" localSheetId="5">#REF!</definedName>
    <definedName name="P.4" localSheetId="6">#REF!</definedName>
    <definedName name="P.4" localSheetId="7">#REF!</definedName>
    <definedName name="P.4" localSheetId="8">#REF!</definedName>
    <definedName name="P.4" localSheetId="9">#REF!</definedName>
    <definedName name="P.4">#REF!</definedName>
    <definedName name="P.5" localSheetId="0">#REF!</definedName>
    <definedName name="P.5" localSheetId="1">#REF!</definedName>
    <definedName name="P.5" localSheetId="10">#REF!</definedName>
    <definedName name="P.5" localSheetId="2">#REF!</definedName>
    <definedName name="P.5" localSheetId="3">#REF!</definedName>
    <definedName name="P.5" localSheetId="4">#REF!</definedName>
    <definedName name="P.5" localSheetId="5">#REF!</definedName>
    <definedName name="P.5" localSheetId="6">#REF!</definedName>
    <definedName name="P.5" localSheetId="7">#REF!</definedName>
    <definedName name="P.5" localSheetId="8">#REF!</definedName>
    <definedName name="P.5" localSheetId="9">#REF!</definedName>
    <definedName name="P.5">#REF!</definedName>
    <definedName name="P.6" localSheetId="0">#REF!</definedName>
    <definedName name="P.6" localSheetId="1">#REF!</definedName>
    <definedName name="P.6" localSheetId="10">#REF!</definedName>
    <definedName name="P.6" localSheetId="2">#REF!</definedName>
    <definedName name="P.6" localSheetId="3">#REF!</definedName>
    <definedName name="P.6" localSheetId="4">#REF!</definedName>
    <definedName name="P.6" localSheetId="5">#REF!</definedName>
    <definedName name="P.6" localSheetId="6">#REF!</definedName>
    <definedName name="P.6" localSheetId="7">#REF!</definedName>
    <definedName name="P.6" localSheetId="8">#REF!</definedName>
    <definedName name="P.6" localSheetId="9">#REF!</definedName>
    <definedName name="P.6">#REF!</definedName>
    <definedName name="P.7" localSheetId="0">#REF!</definedName>
    <definedName name="P.7" localSheetId="1">#REF!</definedName>
    <definedName name="P.7" localSheetId="10">#REF!</definedName>
    <definedName name="P.7" localSheetId="2">#REF!</definedName>
    <definedName name="P.7" localSheetId="3">#REF!</definedName>
    <definedName name="P.7" localSheetId="4">#REF!</definedName>
    <definedName name="P.7" localSheetId="5">#REF!</definedName>
    <definedName name="P.7" localSheetId="6">#REF!</definedName>
    <definedName name="P.7" localSheetId="7">#REF!</definedName>
    <definedName name="P.7" localSheetId="8">#REF!</definedName>
    <definedName name="P.7" localSheetId="9">#REF!</definedName>
    <definedName name="P.7">#REF!</definedName>
    <definedName name="P.8" localSheetId="0">#REF!</definedName>
    <definedName name="P.8" localSheetId="1">#REF!</definedName>
    <definedName name="P.8" localSheetId="10">#REF!</definedName>
    <definedName name="P.8" localSheetId="2">#REF!</definedName>
    <definedName name="P.8" localSheetId="3">#REF!</definedName>
    <definedName name="P.8" localSheetId="4">#REF!</definedName>
    <definedName name="P.8" localSheetId="5">#REF!</definedName>
    <definedName name="P.8" localSheetId="6">#REF!</definedName>
    <definedName name="P.8" localSheetId="7">#REF!</definedName>
    <definedName name="P.8" localSheetId="8">#REF!</definedName>
    <definedName name="P.8" localSheetId="9">#REF!</definedName>
    <definedName name="P.8">#REF!</definedName>
    <definedName name="P.9" localSheetId="0">#REF!</definedName>
    <definedName name="P.9" localSheetId="1">#REF!</definedName>
    <definedName name="P.9" localSheetId="10">#REF!</definedName>
    <definedName name="P.9" localSheetId="2">#REF!</definedName>
    <definedName name="P.9" localSheetId="3">#REF!</definedName>
    <definedName name="P.9" localSheetId="4">#REF!</definedName>
    <definedName name="P.9" localSheetId="5">#REF!</definedName>
    <definedName name="P.9" localSheetId="6">#REF!</definedName>
    <definedName name="P.9" localSheetId="7">#REF!</definedName>
    <definedName name="P.9" localSheetId="8">#REF!</definedName>
    <definedName name="P.9" localSheetId="9">#REF!</definedName>
    <definedName name="P.9">#REF!</definedName>
    <definedName name="PP1.1" localSheetId="0">#REF!</definedName>
    <definedName name="PP1.1" localSheetId="1">#REF!</definedName>
    <definedName name="PP1.1" localSheetId="10">#REF!</definedName>
    <definedName name="PP1.1" localSheetId="2">#REF!</definedName>
    <definedName name="PP1.1" localSheetId="3">#REF!</definedName>
    <definedName name="PP1.1" localSheetId="4">#REF!</definedName>
    <definedName name="PP1.1" localSheetId="5">#REF!</definedName>
    <definedName name="PP1.1" localSheetId="6">#REF!</definedName>
    <definedName name="PP1.1" localSheetId="7">#REF!</definedName>
    <definedName name="PP1.1" localSheetId="8">#REF!</definedName>
    <definedName name="PP1.1" localSheetId="9">#REF!</definedName>
    <definedName name="PP1.1">#REF!</definedName>
    <definedName name="PP1.10" localSheetId="0">#REF!</definedName>
    <definedName name="PP1.10" localSheetId="1">#REF!</definedName>
    <definedName name="PP1.10" localSheetId="10">#REF!</definedName>
    <definedName name="PP1.10" localSheetId="2">#REF!</definedName>
    <definedName name="PP1.10" localSheetId="3">#REF!</definedName>
    <definedName name="PP1.10" localSheetId="4">#REF!</definedName>
    <definedName name="PP1.10" localSheetId="5">#REF!</definedName>
    <definedName name="PP1.10" localSheetId="6">#REF!</definedName>
    <definedName name="PP1.10" localSheetId="7">#REF!</definedName>
    <definedName name="PP1.10" localSheetId="8">#REF!</definedName>
    <definedName name="PP1.10" localSheetId="9">#REF!</definedName>
    <definedName name="PP1.10">#REF!</definedName>
    <definedName name="PP1.11" localSheetId="0">#REF!</definedName>
    <definedName name="PP1.11" localSheetId="1">#REF!</definedName>
    <definedName name="PP1.11" localSheetId="10">#REF!</definedName>
    <definedName name="PP1.11" localSheetId="2">#REF!</definedName>
    <definedName name="PP1.11" localSheetId="3">#REF!</definedName>
    <definedName name="PP1.11" localSheetId="4">#REF!</definedName>
    <definedName name="PP1.11" localSheetId="5">#REF!</definedName>
    <definedName name="PP1.11" localSheetId="6">#REF!</definedName>
    <definedName name="PP1.11" localSheetId="7">#REF!</definedName>
    <definedName name="PP1.11" localSheetId="8">#REF!</definedName>
    <definedName name="PP1.11" localSheetId="9">#REF!</definedName>
    <definedName name="PP1.11">#REF!</definedName>
    <definedName name="PP1.12" localSheetId="0">#REF!</definedName>
    <definedName name="PP1.12" localSheetId="1">#REF!</definedName>
    <definedName name="PP1.12" localSheetId="10">#REF!</definedName>
    <definedName name="PP1.12" localSheetId="2">#REF!</definedName>
    <definedName name="PP1.12" localSheetId="3">#REF!</definedName>
    <definedName name="PP1.12" localSheetId="4">#REF!</definedName>
    <definedName name="PP1.12" localSheetId="5">#REF!</definedName>
    <definedName name="PP1.12" localSheetId="6">#REF!</definedName>
    <definedName name="PP1.12" localSheetId="7">#REF!</definedName>
    <definedName name="PP1.12" localSheetId="8">#REF!</definedName>
    <definedName name="PP1.12" localSheetId="9">#REF!</definedName>
    <definedName name="PP1.12">#REF!</definedName>
    <definedName name="PP1.13" localSheetId="0">#REF!</definedName>
    <definedName name="PP1.13" localSheetId="1">#REF!</definedName>
    <definedName name="PP1.13" localSheetId="10">#REF!</definedName>
    <definedName name="PP1.13" localSheetId="2">#REF!</definedName>
    <definedName name="PP1.13" localSheetId="3">#REF!</definedName>
    <definedName name="PP1.13" localSheetId="4">#REF!</definedName>
    <definedName name="PP1.13" localSheetId="5">#REF!</definedName>
    <definedName name="PP1.13" localSheetId="6">#REF!</definedName>
    <definedName name="PP1.13" localSheetId="7">#REF!</definedName>
    <definedName name="PP1.13" localSheetId="8">#REF!</definedName>
    <definedName name="PP1.13" localSheetId="9">#REF!</definedName>
    <definedName name="PP1.13">#REF!</definedName>
    <definedName name="PP1.14" localSheetId="0">#REF!</definedName>
    <definedName name="PP1.14" localSheetId="1">#REF!</definedName>
    <definedName name="PP1.14" localSheetId="10">#REF!</definedName>
    <definedName name="PP1.14" localSheetId="2">#REF!</definedName>
    <definedName name="PP1.14" localSheetId="3">#REF!</definedName>
    <definedName name="PP1.14" localSheetId="4">#REF!</definedName>
    <definedName name="PP1.14" localSheetId="5">#REF!</definedName>
    <definedName name="PP1.14" localSheetId="6">#REF!</definedName>
    <definedName name="PP1.14" localSheetId="7">#REF!</definedName>
    <definedName name="PP1.14" localSheetId="8">#REF!</definedName>
    <definedName name="PP1.14" localSheetId="9">#REF!</definedName>
    <definedName name="PP1.14">#REF!</definedName>
    <definedName name="PP1.15" localSheetId="0">#REF!</definedName>
    <definedName name="PP1.15" localSheetId="1">#REF!</definedName>
    <definedName name="PP1.15" localSheetId="10">#REF!</definedName>
    <definedName name="PP1.15" localSheetId="2">#REF!</definedName>
    <definedName name="PP1.15" localSheetId="3">#REF!</definedName>
    <definedName name="PP1.15" localSheetId="4">#REF!</definedName>
    <definedName name="PP1.15" localSheetId="5">#REF!</definedName>
    <definedName name="PP1.15" localSheetId="6">#REF!</definedName>
    <definedName name="PP1.15" localSheetId="7">#REF!</definedName>
    <definedName name="PP1.15" localSheetId="8">#REF!</definedName>
    <definedName name="PP1.15" localSheetId="9">#REF!</definedName>
    <definedName name="PP1.15">#REF!</definedName>
    <definedName name="PP1.2" localSheetId="0">#REF!</definedName>
    <definedName name="PP1.2" localSheetId="1">#REF!</definedName>
    <definedName name="PP1.2" localSheetId="10">#REF!</definedName>
    <definedName name="PP1.2" localSheetId="2">#REF!</definedName>
    <definedName name="PP1.2" localSheetId="3">#REF!</definedName>
    <definedName name="PP1.2" localSheetId="4">#REF!</definedName>
    <definedName name="PP1.2" localSheetId="5">#REF!</definedName>
    <definedName name="PP1.2" localSheetId="6">#REF!</definedName>
    <definedName name="PP1.2" localSheetId="7">#REF!</definedName>
    <definedName name="PP1.2" localSheetId="8">#REF!</definedName>
    <definedName name="PP1.2" localSheetId="9">#REF!</definedName>
    <definedName name="PP1.2">#REF!</definedName>
    <definedName name="PP1.3" localSheetId="0">#REF!</definedName>
    <definedName name="PP1.3" localSheetId="1">#REF!</definedName>
    <definedName name="PP1.3" localSheetId="10">#REF!</definedName>
    <definedName name="PP1.3" localSheetId="2">#REF!</definedName>
    <definedName name="PP1.3" localSheetId="3">#REF!</definedName>
    <definedName name="PP1.3" localSheetId="4">#REF!</definedName>
    <definedName name="PP1.3" localSheetId="5">#REF!</definedName>
    <definedName name="PP1.3" localSheetId="6">#REF!</definedName>
    <definedName name="PP1.3" localSheetId="7">#REF!</definedName>
    <definedName name="PP1.3" localSheetId="8">#REF!</definedName>
    <definedName name="PP1.3" localSheetId="9">#REF!</definedName>
    <definedName name="PP1.3">#REF!</definedName>
    <definedName name="PP1.4" localSheetId="0">#REF!</definedName>
    <definedName name="PP1.4" localSheetId="1">#REF!</definedName>
    <definedName name="PP1.4" localSheetId="10">#REF!</definedName>
    <definedName name="PP1.4" localSheetId="2">#REF!</definedName>
    <definedName name="PP1.4" localSheetId="3">#REF!</definedName>
    <definedName name="PP1.4" localSheetId="4">#REF!</definedName>
    <definedName name="PP1.4" localSheetId="5">#REF!</definedName>
    <definedName name="PP1.4" localSheetId="6">#REF!</definedName>
    <definedName name="PP1.4" localSheetId="7">#REF!</definedName>
    <definedName name="PP1.4" localSheetId="8">#REF!</definedName>
    <definedName name="PP1.4" localSheetId="9">#REF!</definedName>
    <definedName name="PP1.4">#REF!</definedName>
    <definedName name="PP1.5" localSheetId="0">#REF!</definedName>
    <definedName name="PP1.5" localSheetId="1">#REF!</definedName>
    <definedName name="PP1.5" localSheetId="10">#REF!</definedName>
    <definedName name="PP1.5" localSheetId="2">#REF!</definedName>
    <definedName name="PP1.5" localSheetId="3">#REF!</definedName>
    <definedName name="PP1.5" localSheetId="4">#REF!</definedName>
    <definedName name="PP1.5" localSheetId="5">#REF!</definedName>
    <definedName name="PP1.5" localSheetId="6">#REF!</definedName>
    <definedName name="PP1.5" localSheetId="7">#REF!</definedName>
    <definedName name="PP1.5" localSheetId="8">#REF!</definedName>
    <definedName name="PP1.5" localSheetId="9">#REF!</definedName>
    <definedName name="PP1.5">#REF!</definedName>
    <definedName name="PP1.6" localSheetId="0">#REF!</definedName>
    <definedName name="PP1.6" localSheetId="1">#REF!</definedName>
    <definedName name="PP1.6" localSheetId="10">#REF!</definedName>
    <definedName name="PP1.6" localSheetId="2">#REF!</definedName>
    <definedName name="PP1.6" localSheetId="3">#REF!</definedName>
    <definedName name="PP1.6" localSheetId="4">#REF!</definedName>
    <definedName name="PP1.6" localSheetId="5">#REF!</definedName>
    <definedName name="PP1.6" localSheetId="6">#REF!</definedName>
    <definedName name="PP1.6" localSheetId="7">#REF!</definedName>
    <definedName name="PP1.6" localSheetId="8">#REF!</definedName>
    <definedName name="PP1.6" localSheetId="9">#REF!</definedName>
    <definedName name="PP1.6">#REF!</definedName>
    <definedName name="PP1.7" localSheetId="0">#REF!</definedName>
    <definedName name="PP1.7" localSheetId="1">#REF!</definedName>
    <definedName name="PP1.7" localSheetId="10">#REF!</definedName>
    <definedName name="PP1.7" localSheetId="2">#REF!</definedName>
    <definedName name="PP1.7" localSheetId="3">#REF!</definedName>
    <definedName name="PP1.7" localSheetId="4">#REF!</definedName>
    <definedName name="PP1.7" localSheetId="5">#REF!</definedName>
    <definedName name="PP1.7" localSheetId="6">#REF!</definedName>
    <definedName name="PP1.7" localSheetId="7">#REF!</definedName>
    <definedName name="PP1.7" localSheetId="8">#REF!</definedName>
    <definedName name="PP1.7" localSheetId="9">#REF!</definedName>
    <definedName name="PP1.7">#REF!</definedName>
    <definedName name="PP1.8" localSheetId="0">#REF!</definedName>
    <definedName name="PP1.8" localSheetId="1">#REF!</definedName>
    <definedName name="PP1.8" localSheetId="10">#REF!</definedName>
    <definedName name="PP1.8" localSheetId="2">#REF!</definedName>
    <definedName name="PP1.8" localSheetId="3">#REF!</definedName>
    <definedName name="PP1.8" localSheetId="4">#REF!</definedName>
    <definedName name="PP1.8" localSheetId="5">#REF!</definedName>
    <definedName name="PP1.8" localSheetId="6">#REF!</definedName>
    <definedName name="PP1.8" localSheetId="7">#REF!</definedName>
    <definedName name="PP1.8" localSheetId="8">#REF!</definedName>
    <definedName name="PP1.8" localSheetId="9">#REF!</definedName>
    <definedName name="PP1.8">#REF!</definedName>
    <definedName name="PP1.9" localSheetId="0">#REF!</definedName>
    <definedName name="PP1.9" localSheetId="1">#REF!</definedName>
    <definedName name="PP1.9" localSheetId="10">#REF!</definedName>
    <definedName name="PP1.9" localSheetId="2">#REF!</definedName>
    <definedName name="PP1.9" localSheetId="3">#REF!</definedName>
    <definedName name="PP1.9" localSheetId="4">#REF!</definedName>
    <definedName name="PP1.9" localSheetId="5">#REF!</definedName>
    <definedName name="PP1.9" localSheetId="6">#REF!</definedName>
    <definedName name="PP1.9" localSheetId="7">#REF!</definedName>
    <definedName name="PP1.9" localSheetId="8">#REF!</definedName>
    <definedName name="PP1.9" localSheetId="9">#REF!</definedName>
    <definedName name="PP1.9">#REF!</definedName>
    <definedName name="PROQ." localSheetId="0">#REF!</definedName>
    <definedName name="PROQ." localSheetId="1">#REF!</definedName>
    <definedName name="PROQ." localSheetId="10">#REF!</definedName>
    <definedName name="PROQ." localSheetId="2">#REF!</definedName>
    <definedName name="PROQ." localSheetId="3">#REF!</definedName>
    <definedName name="PROQ." localSheetId="4">#REF!</definedName>
    <definedName name="PROQ." localSheetId="5">#REF!</definedName>
    <definedName name="PROQ." localSheetId="6">#REF!</definedName>
    <definedName name="PROQ." localSheetId="7">#REF!</definedName>
    <definedName name="PROQ." localSheetId="8">#REF!</definedName>
    <definedName name="PROQ." localSheetId="9">#REF!</definedName>
    <definedName name="PROQ.">#REF!</definedName>
    <definedName name="RSADAD" localSheetId="0">#REF!</definedName>
    <definedName name="RSADAD" localSheetId="1">#REF!</definedName>
    <definedName name="RSADAD" localSheetId="10">#REF!</definedName>
    <definedName name="RSADAD" localSheetId="2">#REF!</definedName>
    <definedName name="RSADAD" localSheetId="3">#REF!</definedName>
    <definedName name="RSADAD" localSheetId="4">#REF!</definedName>
    <definedName name="RSADAD" localSheetId="5">#REF!</definedName>
    <definedName name="RSADAD" localSheetId="6">#REF!</definedName>
    <definedName name="RSADAD" localSheetId="7">#REF!</definedName>
    <definedName name="RSADAD" localSheetId="8">#REF!</definedName>
    <definedName name="RSADAD" localSheetId="9">#REF!</definedName>
    <definedName name="RSADAD">#REF!</definedName>
    <definedName name="T.1" localSheetId="0">#REF!</definedName>
    <definedName name="T.1" localSheetId="1">#REF!</definedName>
    <definedName name="T.1" localSheetId="10">#REF!</definedName>
    <definedName name="T.1" localSheetId="2">#REF!</definedName>
    <definedName name="T.1" localSheetId="3">#REF!</definedName>
    <definedName name="T.1" localSheetId="4">#REF!</definedName>
    <definedName name="T.1" localSheetId="5">#REF!</definedName>
    <definedName name="T.1" localSheetId="6">#REF!</definedName>
    <definedName name="T.1" localSheetId="7">#REF!</definedName>
    <definedName name="T.1" localSheetId="8">#REF!</definedName>
    <definedName name="T.1" localSheetId="9">#REF!</definedName>
    <definedName name="T.1">#REF!</definedName>
    <definedName name="T.10" localSheetId="0">#REF!</definedName>
    <definedName name="T.10" localSheetId="1">#REF!</definedName>
    <definedName name="T.10" localSheetId="10">#REF!</definedName>
    <definedName name="T.10" localSheetId="2">#REF!</definedName>
    <definedName name="T.10" localSheetId="3">#REF!</definedName>
    <definedName name="T.10" localSheetId="4">#REF!</definedName>
    <definedName name="T.10" localSheetId="5">#REF!</definedName>
    <definedName name="T.10" localSheetId="6">#REF!</definedName>
    <definedName name="T.10" localSheetId="7">#REF!</definedName>
    <definedName name="T.10" localSheetId="8">#REF!</definedName>
    <definedName name="T.10" localSheetId="9">#REF!</definedName>
    <definedName name="T.10">#REF!</definedName>
    <definedName name="T.11" localSheetId="0">#REF!</definedName>
    <definedName name="T.11" localSheetId="1">#REF!</definedName>
    <definedName name="T.11" localSheetId="10">#REF!</definedName>
    <definedName name="T.11" localSheetId="2">#REF!</definedName>
    <definedName name="T.11" localSheetId="3">#REF!</definedName>
    <definedName name="T.11" localSheetId="4">#REF!</definedName>
    <definedName name="T.11" localSheetId="5">#REF!</definedName>
    <definedName name="T.11" localSheetId="6">#REF!</definedName>
    <definedName name="T.11" localSheetId="7">#REF!</definedName>
    <definedName name="T.11" localSheetId="8">#REF!</definedName>
    <definedName name="T.11" localSheetId="9">#REF!</definedName>
    <definedName name="T.11">#REF!</definedName>
    <definedName name="T.12" localSheetId="0">#REF!</definedName>
    <definedName name="T.12" localSheetId="1">#REF!</definedName>
    <definedName name="T.12" localSheetId="10">#REF!</definedName>
    <definedName name="T.12" localSheetId="2">#REF!</definedName>
    <definedName name="T.12" localSheetId="3">#REF!</definedName>
    <definedName name="T.12" localSheetId="4">#REF!</definedName>
    <definedName name="T.12" localSheetId="5">#REF!</definedName>
    <definedName name="T.12" localSheetId="6">#REF!</definedName>
    <definedName name="T.12" localSheetId="7">#REF!</definedName>
    <definedName name="T.12" localSheetId="8">#REF!</definedName>
    <definedName name="T.12" localSheetId="9">#REF!</definedName>
    <definedName name="T.12">#REF!</definedName>
    <definedName name="T.13" localSheetId="0">#REF!</definedName>
    <definedName name="T.13" localSheetId="1">#REF!</definedName>
    <definedName name="T.13" localSheetId="10">#REF!</definedName>
    <definedName name="T.13" localSheetId="2">#REF!</definedName>
    <definedName name="T.13" localSheetId="3">#REF!</definedName>
    <definedName name="T.13" localSheetId="4">#REF!</definedName>
    <definedName name="T.13" localSheetId="5">#REF!</definedName>
    <definedName name="T.13" localSheetId="6">#REF!</definedName>
    <definedName name="T.13" localSheetId="7">#REF!</definedName>
    <definedName name="T.13" localSheetId="8">#REF!</definedName>
    <definedName name="T.13" localSheetId="9">#REF!</definedName>
    <definedName name="T.13">#REF!</definedName>
    <definedName name="T.14" localSheetId="0">#REF!</definedName>
    <definedName name="T.14" localSheetId="1">#REF!</definedName>
    <definedName name="T.14" localSheetId="10">#REF!</definedName>
    <definedName name="T.14" localSheetId="2">#REF!</definedName>
    <definedName name="T.14" localSheetId="3">#REF!</definedName>
    <definedName name="T.14" localSheetId="4">#REF!</definedName>
    <definedName name="T.14" localSheetId="5">#REF!</definedName>
    <definedName name="T.14" localSheetId="6">#REF!</definedName>
    <definedName name="T.14" localSheetId="7">#REF!</definedName>
    <definedName name="T.14" localSheetId="8">#REF!</definedName>
    <definedName name="T.14" localSheetId="9">#REF!</definedName>
    <definedName name="T.14">#REF!</definedName>
    <definedName name="T.15" localSheetId="0">#REF!</definedName>
    <definedName name="T.15" localSheetId="1">#REF!</definedName>
    <definedName name="T.15" localSheetId="10">#REF!</definedName>
    <definedName name="T.15" localSheetId="2">#REF!</definedName>
    <definedName name="T.15" localSheetId="3">#REF!</definedName>
    <definedName name="T.15" localSheetId="4">#REF!</definedName>
    <definedName name="T.15" localSheetId="5">#REF!</definedName>
    <definedName name="T.15" localSheetId="6">#REF!</definedName>
    <definedName name="T.15" localSheetId="7">#REF!</definedName>
    <definedName name="T.15" localSheetId="8">#REF!</definedName>
    <definedName name="T.15" localSheetId="9">#REF!</definedName>
    <definedName name="T.15">#REF!</definedName>
    <definedName name="T.2" localSheetId="0">#REF!</definedName>
    <definedName name="T.2" localSheetId="1">#REF!</definedName>
    <definedName name="T.2" localSheetId="10">#REF!</definedName>
    <definedName name="T.2" localSheetId="2">#REF!</definedName>
    <definedName name="T.2" localSheetId="3">#REF!</definedName>
    <definedName name="T.2" localSheetId="4">#REF!</definedName>
    <definedName name="T.2" localSheetId="5">#REF!</definedName>
    <definedName name="T.2" localSheetId="6">#REF!</definedName>
    <definedName name="T.2" localSheetId="7">#REF!</definedName>
    <definedName name="T.2" localSheetId="8">#REF!</definedName>
    <definedName name="T.2" localSheetId="9">#REF!</definedName>
    <definedName name="T.2">#REF!</definedName>
    <definedName name="T.3" localSheetId="0">#REF!</definedName>
    <definedName name="T.3" localSheetId="1">#REF!</definedName>
    <definedName name="T.3" localSheetId="10">#REF!</definedName>
    <definedName name="T.3" localSheetId="2">#REF!</definedName>
    <definedName name="T.3" localSheetId="3">#REF!</definedName>
    <definedName name="T.3" localSheetId="4">#REF!</definedName>
    <definedName name="T.3" localSheetId="5">#REF!</definedName>
    <definedName name="T.3" localSheetId="6">#REF!</definedName>
    <definedName name="T.3" localSheetId="7">#REF!</definedName>
    <definedName name="T.3" localSheetId="8">#REF!</definedName>
    <definedName name="T.3" localSheetId="9">#REF!</definedName>
    <definedName name="T.3">#REF!</definedName>
    <definedName name="T.4" localSheetId="0">#REF!</definedName>
    <definedName name="T.4" localSheetId="1">#REF!</definedName>
    <definedName name="T.4" localSheetId="10">#REF!</definedName>
    <definedName name="T.4" localSheetId="2">#REF!</definedName>
    <definedName name="T.4" localSheetId="3">#REF!</definedName>
    <definedName name="T.4" localSheetId="4">#REF!</definedName>
    <definedName name="T.4" localSheetId="5">#REF!</definedName>
    <definedName name="T.4" localSheetId="6">#REF!</definedName>
    <definedName name="T.4" localSheetId="7">#REF!</definedName>
    <definedName name="T.4" localSheetId="8">#REF!</definedName>
    <definedName name="T.4" localSheetId="9">#REF!</definedName>
    <definedName name="T.4">#REF!</definedName>
    <definedName name="T.5" localSheetId="0">#REF!</definedName>
    <definedName name="T.5" localSheetId="1">#REF!</definedName>
    <definedName name="T.5" localSheetId="10">#REF!</definedName>
    <definedName name="T.5" localSheetId="2">#REF!</definedName>
    <definedName name="T.5" localSheetId="3">#REF!</definedName>
    <definedName name="T.5" localSheetId="4">#REF!</definedName>
    <definedName name="T.5" localSheetId="5">#REF!</definedName>
    <definedName name="T.5" localSheetId="6">#REF!</definedName>
    <definedName name="T.5" localSheetId="7">#REF!</definedName>
    <definedName name="T.5" localSheetId="8">#REF!</definedName>
    <definedName name="T.5" localSheetId="9">#REF!</definedName>
    <definedName name="T.5">#REF!</definedName>
    <definedName name="T.6" localSheetId="0">#REF!</definedName>
    <definedName name="T.6" localSheetId="1">#REF!</definedName>
    <definedName name="T.6" localSheetId="10">#REF!</definedName>
    <definedName name="T.6" localSheetId="2">#REF!</definedName>
    <definedName name="T.6" localSheetId="3">#REF!</definedName>
    <definedName name="T.6" localSheetId="4">#REF!</definedName>
    <definedName name="T.6" localSheetId="5">#REF!</definedName>
    <definedName name="T.6" localSheetId="6">#REF!</definedName>
    <definedName name="T.6" localSheetId="7">#REF!</definedName>
    <definedName name="T.6" localSheetId="8">#REF!</definedName>
    <definedName name="T.6" localSheetId="9">#REF!</definedName>
    <definedName name="T.6">#REF!</definedName>
    <definedName name="T.7" localSheetId="0">#REF!</definedName>
    <definedName name="T.7" localSheetId="1">#REF!</definedName>
    <definedName name="T.7" localSheetId="10">#REF!</definedName>
    <definedName name="T.7" localSheetId="2">#REF!</definedName>
    <definedName name="T.7" localSheetId="3">#REF!</definedName>
    <definedName name="T.7" localSheetId="4">#REF!</definedName>
    <definedName name="T.7" localSheetId="5">#REF!</definedName>
    <definedName name="T.7" localSheetId="6">#REF!</definedName>
    <definedName name="T.7" localSheetId="7">#REF!</definedName>
    <definedName name="T.7" localSheetId="8">#REF!</definedName>
    <definedName name="T.7" localSheetId="9">#REF!</definedName>
    <definedName name="T.7">#REF!</definedName>
    <definedName name="T.8" localSheetId="0">#REF!</definedName>
    <definedName name="T.8" localSheetId="1">#REF!</definedName>
    <definedName name="T.8" localSheetId="10">#REF!</definedName>
    <definedName name="T.8" localSheetId="2">#REF!</definedName>
    <definedName name="T.8" localSheetId="3">#REF!</definedName>
    <definedName name="T.8" localSheetId="4">#REF!</definedName>
    <definedName name="T.8" localSheetId="5">#REF!</definedName>
    <definedName name="T.8" localSheetId="6">#REF!</definedName>
    <definedName name="T.8" localSheetId="7">#REF!</definedName>
    <definedName name="T.8" localSheetId="8">#REF!</definedName>
    <definedName name="T.8" localSheetId="9">#REF!</definedName>
    <definedName name="T.8">#REF!</definedName>
    <definedName name="T.9" localSheetId="0">#REF!</definedName>
    <definedName name="T.9" localSheetId="1">#REF!</definedName>
    <definedName name="T.9" localSheetId="10">#REF!</definedName>
    <definedName name="T.9" localSheetId="2">#REF!</definedName>
    <definedName name="T.9" localSheetId="3">#REF!</definedName>
    <definedName name="T.9" localSheetId="4">#REF!</definedName>
    <definedName name="T.9" localSheetId="5">#REF!</definedName>
    <definedName name="T.9" localSheetId="6">#REF!</definedName>
    <definedName name="T.9" localSheetId="7">#REF!</definedName>
    <definedName name="T.9" localSheetId="8">#REF!</definedName>
    <definedName name="T.9" localSheetId="9">#REF!</definedName>
    <definedName name="T.9">#REF!</definedName>
    <definedName name="_xlnm.Print_Titles" localSheetId="0">'a+a-'!$1:$9</definedName>
    <definedName name="_xlnm.Print_Titles" localSheetId="1">'BM1'!$1:$9</definedName>
    <definedName name="_xlnm.Print_Titles" localSheetId="10">'BM10'!$1:$8</definedName>
    <definedName name="_xlnm.Print_Titles" localSheetId="2">'BM2'!$1:$9</definedName>
    <definedName name="_xlnm.Print_Titles" localSheetId="3">'BM3'!$1:$9</definedName>
    <definedName name="_xlnm.Print_Titles" localSheetId="4">'BM4'!$1:$9</definedName>
    <definedName name="_xlnm.Print_Titles" localSheetId="5">'BM5'!$1:$9</definedName>
    <definedName name="_xlnm.Print_Titles" localSheetId="6">'BM6'!$1:$9</definedName>
    <definedName name="_xlnm.Print_Titles" localSheetId="7">'BM7'!$1:$9</definedName>
    <definedName name="_xlnm.Print_Titles" localSheetId="8">'BM8'!$1:$9</definedName>
    <definedName name="_xlnm.Print_Titles" localSheetId="9">'BM9'!$1:$9</definedName>
    <definedName name="TOT.P" localSheetId="0">#REF!</definedName>
    <definedName name="TOT.P" localSheetId="1">#REF!</definedName>
    <definedName name="TOT.P" localSheetId="10">#REF!</definedName>
    <definedName name="TOT.P" localSheetId="2">#REF!</definedName>
    <definedName name="TOT.P" localSheetId="3">#REF!</definedName>
    <definedName name="TOT.P" localSheetId="4">#REF!</definedName>
    <definedName name="TOT.P" localSheetId="5">#REF!</definedName>
    <definedName name="TOT.P" localSheetId="6">#REF!</definedName>
    <definedName name="TOT.P" localSheetId="7">#REF!</definedName>
    <definedName name="TOT.P" localSheetId="8">#REF!</definedName>
    <definedName name="TOT.P" localSheetId="9">#REF!</definedName>
    <definedName name="TOT.P">#REF!</definedName>
    <definedName name="TOT1.P" localSheetId="0">#REF!</definedName>
    <definedName name="TOT1.P" localSheetId="1">#REF!</definedName>
    <definedName name="TOT1.P" localSheetId="10">#REF!</definedName>
    <definedName name="TOT1.P" localSheetId="2">#REF!</definedName>
    <definedName name="TOT1.P" localSheetId="3">#REF!</definedName>
    <definedName name="TOT1.P" localSheetId="4">#REF!</definedName>
    <definedName name="TOT1.P" localSheetId="5">#REF!</definedName>
    <definedName name="TOT1.P" localSheetId="6">#REF!</definedName>
    <definedName name="TOT1.P" localSheetId="7">#REF!</definedName>
    <definedName name="TOT1.P" localSheetId="8">#REF!</definedName>
    <definedName name="TOT1.P" localSheetId="9">#REF!</definedName>
    <definedName name="TOT1.P">#REF!</definedName>
    <definedName name="TT.1" localSheetId="0">#REF!</definedName>
    <definedName name="TT.1" localSheetId="1">#REF!</definedName>
    <definedName name="TT.1" localSheetId="10">#REF!</definedName>
    <definedName name="TT.1" localSheetId="2">#REF!</definedName>
    <definedName name="TT.1" localSheetId="3">#REF!</definedName>
    <definedName name="TT.1" localSheetId="4">#REF!</definedName>
    <definedName name="TT.1" localSheetId="5">#REF!</definedName>
    <definedName name="TT.1" localSheetId="6">#REF!</definedName>
    <definedName name="TT.1" localSheetId="7">#REF!</definedName>
    <definedName name="TT.1" localSheetId="8">#REF!</definedName>
    <definedName name="TT.1" localSheetId="9">#REF!</definedName>
    <definedName name="TT.1">#REF!</definedName>
    <definedName name="TT.10" localSheetId="0">#REF!</definedName>
    <definedName name="TT.10" localSheetId="1">#REF!</definedName>
    <definedName name="TT.10" localSheetId="10">#REF!</definedName>
    <definedName name="TT.10" localSheetId="2">#REF!</definedName>
    <definedName name="TT.10" localSheetId="3">#REF!</definedName>
    <definedName name="TT.10" localSheetId="4">#REF!</definedName>
    <definedName name="TT.10" localSheetId="5">#REF!</definedName>
    <definedName name="TT.10" localSheetId="6">#REF!</definedName>
    <definedName name="TT.10" localSheetId="7">#REF!</definedName>
    <definedName name="TT.10" localSheetId="8">#REF!</definedName>
    <definedName name="TT.10" localSheetId="9">#REF!</definedName>
    <definedName name="TT.10">#REF!</definedName>
    <definedName name="TT.11" localSheetId="0">#REF!</definedName>
    <definedName name="TT.11" localSheetId="1">#REF!</definedName>
    <definedName name="TT.11" localSheetId="10">#REF!</definedName>
    <definedName name="TT.11" localSheetId="2">#REF!</definedName>
    <definedName name="TT.11" localSheetId="3">#REF!</definedName>
    <definedName name="TT.11" localSheetId="4">#REF!</definedName>
    <definedName name="TT.11" localSheetId="5">#REF!</definedName>
    <definedName name="TT.11" localSheetId="6">#REF!</definedName>
    <definedName name="TT.11" localSheetId="7">#REF!</definedName>
    <definedName name="TT.11" localSheetId="8">#REF!</definedName>
    <definedName name="TT.11" localSheetId="9">#REF!</definedName>
    <definedName name="TT.11">#REF!</definedName>
    <definedName name="TT.12" localSheetId="0">#REF!</definedName>
    <definedName name="TT.12" localSheetId="1">#REF!</definedName>
    <definedName name="TT.12" localSheetId="10">#REF!</definedName>
    <definedName name="TT.12" localSheetId="2">#REF!</definedName>
    <definedName name="TT.12" localSheetId="3">#REF!</definedName>
    <definedName name="TT.12" localSheetId="4">#REF!</definedName>
    <definedName name="TT.12" localSheetId="5">#REF!</definedName>
    <definedName name="TT.12" localSheetId="6">#REF!</definedName>
    <definedName name="TT.12" localSheetId="7">#REF!</definedName>
    <definedName name="TT.12" localSheetId="8">#REF!</definedName>
    <definedName name="TT.12" localSheetId="9">#REF!</definedName>
    <definedName name="TT.12">#REF!</definedName>
    <definedName name="TT.13" localSheetId="0">#REF!</definedName>
    <definedName name="TT.13" localSheetId="1">#REF!</definedName>
    <definedName name="TT.13" localSheetId="10">#REF!</definedName>
    <definedName name="TT.13" localSheetId="2">#REF!</definedName>
    <definedName name="TT.13" localSheetId="3">#REF!</definedName>
    <definedName name="TT.13" localSheetId="4">#REF!</definedName>
    <definedName name="TT.13" localSheetId="5">#REF!</definedName>
    <definedName name="TT.13" localSheetId="6">#REF!</definedName>
    <definedName name="TT.13" localSheetId="7">#REF!</definedName>
    <definedName name="TT.13" localSheetId="8">#REF!</definedName>
    <definedName name="TT.13" localSheetId="9">#REF!</definedName>
    <definedName name="TT.13">#REF!</definedName>
    <definedName name="TT.14" localSheetId="0">#REF!</definedName>
    <definedName name="TT.14" localSheetId="1">#REF!</definedName>
    <definedName name="TT.14" localSheetId="10">#REF!</definedName>
    <definedName name="TT.14" localSheetId="2">#REF!</definedName>
    <definedName name="TT.14" localSheetId="3">#REF!</definedName>
    <definedName name="TT.14" localSheetId="4">#REF!</definedName>
    <definedName name="TT.14" localSheetId="5">#REF!</definedName>
    <definedName name="TT.14" localSheetId="6">#REF!</definedName>
    <definedName name="TT.14" localSheetId="7">#REF!</definedName>
    <definedName name="TT.14" localSheetId="8">#REF!</definedName>
    <definedName name="TT.14" localSheetId="9">#REF!</definedName>
    <definedName name="TT.14">#REF!</definedName>
    <definedName name="TT.15" localSheetId="0">#REF!</definedName>
    <definedName name="TT.15" localSheetId="1">#REF!</definedName>
    <definedName name="TT.15" localSheetId="10">#REF!</definedName>
    <definedName name="TT.15" localSheetId="2">#REF!</definedName>
    <definedName name="TT.15" localSheetId="3">#REF!</definedName>
    <definedName name="TT.15" localSheetId="4">#REF!</definedName>
    <definedName name="TT.15" localSheetId="5">#REF!</definedName>
    <definedName name="TT.15" localSheetId="6">#REF!</definedName>
    <definedName name="TT.15" localSheetId="7">#REF!</definedName>
    <definedName name="TT.15" localSheetId="8">#REF!</definedName>
    <definedName name="TT.15" localSheetId="9">#REF!</definedName>
    <definedName name="TT.15">#REF!</definedName>
    <definedName name="TT.2" localSheetId="0">#REF!</definedName>
    <definedName name="TT.2" localSheetId="1">#REF!</definedName>
    <definedName name="TT.2" localSheetId="10">#REF!</definedName>
    <definedName name="TT.2" localSheetId="2">#REF!</definedName>
    <definedName name="TT.2" localSheetId="3">#REF!</definedName>
    <definedName name="TT.2" localSheetId="4">#REF!</definedName>
    <definedName name="TT.2" localSheetId="5">#REF!</definedName>
    <definedName name="TT.2" localSheetId="6">#REF!</definedName>
    <definedName name="TT.2" localSheetId="7">#REF!</definedName>
    <definedName name="TT.2" localSheetId="8">#REF!</definedName>
    <definedName name="TT.2" localSheetId="9">#REF!</definedName>
    <definedName name="TT.2">#REF!</definedName>
    <definedName name="TT.3" localSheetId="0">#REF!</definedName>
    <definedName name="TT.3" localSheetId="1">#REF!</definedName>
    <definedName name="TT.3" localSheetId="10">#REF!</definedName>
    <definedName name="TT.3" localSheetId="2">#REF!</definedName>
    <definedName name="TT.3" localSheetId="3">#REF!</definedName>
    <definedName name="TT.3" localSheetId="4">#REF!</definedName>
    <definedName name="TT.3" localSheetId="5">#REF!</definedName>
    <definedName name="TT.3" localSheetId="6">#REF!</definedName>
    <definedName name="TT.3" localSheetId="7">#REF!</definedName>
    <definedName name="TT.3" localSheetId="8">#REF!</definedName>
    <definedName name="TT.3" localSheetId="9">#REF!</definedName>
    <definedName name="TT.3">#REF!</definedName>
    <definedName name="TT.4" localSheetId="0">#REF!</definedName>
    <definedName name="TT.4" localSheetId="1">#REF!</definedName>
    <definedName name="TT.4" localSheetId="10">#REF!</definedName>
    <definedName name="TT.4" localSheetId="2">#REF!</definedName>
    <definedName name="TT.4" localSheetId="3">#REF!</definedName>
    <definedName name="TT.4" localSheetId="4">#REF!</definedName>
    <definedName name="TT.4" localSheetId="5">#REF!</definedName>
    <definedName name="TT.4" localSheetId="6">#REF!</definedName>
    <definedName name="TT.4" localSheetId="7">#REF!</definedName>
    <definedName name="TT.4" localSheetId="8">#REF!</definedName>
    <definedName name="TT.4" localSheetId="9">#REF!</definedName>
    <definedName name="TT.4">#REF!</definedName>
    <definedName name="TT.5" localSheetId="0">#REF!</definedName>
    <definedName name="TT.5" localSheetId="1">#REF!</definedName>
    <definedName name="TT.5" localSheetId="10">#REF!</definedName>
    <definedName name="TT.5" localSheetId="2">#REF!</definedName>
    <definedName name="TT.5" localSheetId="3">#REF!</definedName>
    <definedName name="TT.5" localSheetId="4">#REF!</definedName>
    <definedName name="TT.5" localSheetId="5">#REF!</definedName>
    <definedName name="TT.5" localSheetId="6">#REF!</definedName>
    <definedName name="TT.5" localSheetId="7">#REF!</definedName>
    <definedName name="TT.5" localSheetId="8">#REF!</definedName>
    <definedName name="TT.5" localSheetId="9">#REF!</definedName>
    <definedName name="TT.5">#REF!</definedName>
    <definedName name="TT.6" localSheetId="0">#REF!</definedName>
    <definedName name="TT.6" localSheetId="1">#REF!</definedName>
    <definedName name="TT.6" localSheetId="10">#REF!</definedName>
    <definedName name="TT.6" localSheetId="2">#REF!</definedName>
    <definedName name="TT.6" localSheetId="3">#REF!</definedName>
    <definedName name="TT.6" localSheetId="4">#REF!</definedName>
    <definedName name="TT.6" localSheetId="5">#REF!</definedName>
    <definedName name="TT.6" localSheetId="6">#REF!</definedName>
    <definedName name="TT.6" localSheetId="7">#REF!</definedName>
    <definedName name="TT.6" localSheetId="8">#REF!</definedName>
    <definedName name="TT.6" localSheetId="9">#REF!</definedName>
    <definedName name="TT.6">#REF!</definedName>
    <definedName name="TT.7" localSheetId="0">#REF!</definedName>
    <definedName name="TT.7" localSheetId="1">#REF!</definedName>
    <definedName name="TT.7" localSheetId="10">#REF!</definedName>
    <definedName name="TT.7" localSheetId="2">#REF!</definedName>
    <definedName name="TT.7" localSheetId="3">#REF!</definedName>
    <definedName name="TT.7" localSheetId="4">#REF!</definedName>
    <definedName name="TT.7" localSheetId="5">#REF!</definedName>
    <definedName name="TT.7" localSheetId="6">#REF!</definedName>
    <definedName name="TT.7" localSheetId="7">#REF!</definedName>
    <definedName name="TT.7" localSheetId="8">#REF!</definedName>
    <definedName name="TT.7" localSheetId="9">#REF!</definedName>
    <definedName name="TT.7">#REF!</definedName>
    <definedName name="TT.8" localSheetId="0">#REF!</definedName>
    <definedName name="TT.8" localSheetId="1">#REF!</definedName>
    <definedName name="TT.8" localSheetId="10">#REF!</definedName>
    <definedName name="TT.8" localSheetId="2">#REF!</definedName>
    <definedName name="TT.8" localSheetId="3">#REF!</definedName>
    <definedName name="TT.8" localSheetId="4">#REF!</definedName>
    <definedName name="TT.8" localSheetId="5">#REF!</definedName>
    <definedName name="TT.8" localSheetId="6">#REF!</definedName>
    <definedName name="TT.8" localSheetId="7">#REF!</definedName>
    <definedName name="TT.8" localSheetId="8">#REF!</definedName>
    <definedName name="TT.8" localSheetId="9">#REF!</definedName>
    <definedName name="TT.8">#REF!</definedName>
    <definedName name="TT.9" localSheetId="0">#REF!</definedName>
    <definedName name="TT.9" localSheetId="1">#REF!</definedName>
    <definedName name="TT.9" localSheetId="10">#REF!</definedName>
    <definedName name="TT.9" localSheetId="2">#REF!</definedName>
    <definedName name="TT.9" localSheetId="3">#REF!</definedName>
    <definedName name="TT.9" localSheetId="4">#REF!</definedName>
    <definedName name="TT.9" localSheetId="5">#REF!</definedName>
    <definedName name="TT.9" localSheetId="6">#REF!</definedName>
    <definedName name="TT.9" localSheetId="7">#REF!</definedName>
    <definedName name="TT.9" localSheetId="8">#REF!</definedName>
    <definedName name="TT.9" localSheetId="9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<sst xmlns="http://schemas.openxmlformats.org/spreadsheetml/2006/main" count="3549" uniqueCount="210">
  <si>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</si>
  <si>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</si>
  <si>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</si>
  <si>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</si>
  <si>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</si>
  <si>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</si>
  <si>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</si>
  <si>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</si>
  <si>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</si>
  <si>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</si>
  <si>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</si>
  <si>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</si>
  <si>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</si>
  <si>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</si>
  <si>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</si>
  <si>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</si>
  <si>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</si>
  <si>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</si>
  <si>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</si>
  <si>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</si>
  <si>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</si>
  <si>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</si>
  <si>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</si>
  <si>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</si>
  <si>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</si>
  <si>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</si>
  <si>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</si>
  <si>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</si>
  <si>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</si>
  <si>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</si>
  <si>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</si>
  <si>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</si>
  <si>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</si>
  <si>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</si>
  <si>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</si>
  <si>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</si>
  <si>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</si>
  <si>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</si>
  <si>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</si>
  <si>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</si>
  <si>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</si>
  <si>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</si>
  <si>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E SERVIÇOS LTDA - EPP</t>
    </r>
  </si>
  <si>
    <t>BOLETIM DE MEDIÇÃO: 02</t>
  </si>
  <si>
    <t>BOLETIM DE MEDIÇÃO: 03</t>
  </si>
  <si>
    <t xml:space="preserve">PAVIMENTACAO DE DIVERSAS RUAS </t>
  </si>
  <si>
    <t/>
  </si>
  <si>
    <t>SERVIÇOS PRELIMINARES</t>
  </si>
  <si>
    <t>PLACA DE OBRA EM CHAPA DE ACO GALVANIZADO</t>
  </si>
  <si>
    <t>RUA DE SÃO JOSÉ</t>
  </si>
  <si>
    <t>PAVIMENTAÇÃO</t>
  </si>
  <si>
    <t>REGULARIZACAO E COMPACTACAO DE SUBLEITO ATE 20 CM DE ESPESSURA</t>
  </si>
  <si>
    <t>ASSENTAMENTO DE GUIA (MEIO-FIO) EM TRECHO RETO, CONFECCIONADA EM CONCRETO PRÉ-FABRICADO, DIMENSÕES 100X15X13X30 CM (COMPRIMENTO X BASE INFERIOR X BASE SUPERIOR X ALTURA), PARA VIAS URBANAS (USO VIÁRIO). AF_06/2016</t>
  </si>
  <si>
    <t>EXECUÇÃO DE SARJETA DE CONCRETO USINADO, MOLDADA IN LOCO EM TRECHO RETO, 30 CM BASE X 15 CM ALTURA. AF_06/2016</t>
  </si>
  <si>
    <t>PAVIMENTO EM PARALELEPIPEDO SOBRE COLCHAO DE AREIA REJUNTADO COM ARGAMASSA DE CIMENTO E AREIA NO TRAÇO 1:3 (PEDRAS PEQUENAS 30 A 35 PECAS POR M2)</t>
  </si>
  <si>
    <t>CALÇADA</t>
  </si>
  <si>
    <t>PISO PODOTATIL DE CONCRETO - DIRECIONAL E ALERTA, *40 X 40 X 2,5* CM</t>
  </si>
  <si>
    <t>ALVENARIA DE EMBASAMENTO EM TIJOLOS CERAMICOS MACICOS 5X10X20CM, ASSENTADO COM ARGAMASSA TRACO 1:2:8 (CIMENTO, CAL E AREIA)</t>
  </si>
  <si>
    <t>M³</t>
  </si>
  <si>
    <t>EXECUÇÃO DE PASSEIO (CALÇADA) OU PISO DE CONCRETO COM CONCRETO MOLDADO IN LOCO, FEITO EM OBRA, ACABAMENTO CONVENCIONAL, NÃO ARMADO. AF_07/2016</t>
  </si>
  <si>
    <t>RUA SEVERINO FERREIRA DE ASSUNÇÃO</t>
  </si>
  <si>
    <t>RUA FERNANDO ANTÔNIO DE OLIVEIRA</t>
  </si>
  <si>
    <t>RUA HELENO JOSÉ DE MOURA</t>
  </si>
  <si>
    <t>RUA JOSÉ BARBOSA DE ANDRADE FILHO</t>
  </si>
  <si>
    <t>RUA DANIEL FRANCISCO GOMES</t>
  </si>
  <si>
    <t>RUA PROJETADA 02</t>
  </si>
  <si>
    <t>RUA MARIA FERREIRA DE LIRA</t>
  </si>
  <si>
    <t>RUA PROJETADA 06</t>
  </si>
  <si>
    <t>RUA PROJETADA 04</t>
  </si>
  <si>
    <t>SINALIZAÇÃO</t>
  </si>
  <si>
    <t>PLACA ESMALTADA PARA IDENTIFICAÇÃO NR DE RUA, DIMENSÕES 45X25CM</t>
  </si>
  <si>
    <t>FORNECIMENTO E IMPLANTAÇÃO DE PLACA DE REGULAMENTAÇÃO EM AÇO D = 0,60 M - PELÍCULA RETRORREFLETIVA TIPO I E SI</t>
  </si>
  <si>
    <t>FORNECIMENTO E IMPLANTAÇÃO DE PLACA DE REGULAMENTAÇÃO EM AÇO, R1 LADO 0,248 M - PELÍCULA RETRORREFLETIVA TIPO I E SI</t>
  </si>
  <si>
    <t>FORNECIMENTO E IMPLANTAÇÃO DE SUPORTE METÁLICO GALVANIZADO PARA PLACA DE REGULAMENTAÇÃO - D = 0,60 M</t>
  </si>
  <si>
    <t>FORNECIMENTO E IMPLANTAÇÃO DE SUPORTE METÁLICO GALVANIZADO PARA PLACA DE REGULAMENTAÇÃO - R1 - LADO DE 0,248 M</t>
  </si>
  <si>
    <t>1.</t>
  </si>
  <si>
    <t>1.1.</t>
  </si>
  <si>
    <t>1.1.0.1.</t>
  </si>
  <si>
    <t>1.2.</t>
  </si>
  <si>
    <t>1.2.1.</t>
  </si>
  <si>
    <t>1.2.1.1.</t>
  </si>
  <si>
    <t>1.2.1.2.</t>
  </si>
  <si>
    <t>1.2.1.3.</t>
  </si>
  <si>
    <t>1.2.1.4.</t>
  </si>
  <si>
    <t>1.2.2.</t>
  </si>
  <si>
    <t>1.2.2.1.</t>
  </si>
  <si>
    <t>1.2.2.2.</t>
  </si>
  <si>
    <t>1.2.2.3.</t>
  </si>
  <si>
    <t>1.3.</t>
  </si>
  <si>
    <t>1.3.1.</t>
  </si>
  <si>
    <t>1.3.1.1.</t>
  </si>
  <si>
    <t>1.3.1.2.</t>
  </si>
  <si>
    <t>1.3.1.3.</t>
  </si>
  <si>
    <t>1.3.1.4.</t>
  </si>
  <si>
    <t>1.3.2.</t>
  </si>
  <si>
    <t>1.3.2.1.</t>
  </si>
  <si>
    <t>1.3.2.2.</t>
  </si>
  <si>
    <t>1.3.2.3.</t>
  </si>
  <si>
    <t>1.4.</t>
  </si>
  <si>
    <t>1.4.1.</t>
  </si>
  <si>
    <t>1.4.1.1.</t>
  </si>
  <si>
    <t>1.4.1.2.</t>
  </si>
  <si>
    <t>1.4.1.3.</t>
  </si>
  <si>
    <t>1.4.1.4.</t>
  </si>
  <si>
    <t>1.4.2.</t>
  </si>
  <si>
    <t>1.4.2.1.</t>
  </si>
  <si>
    <t>1.4.2.2.</t>
  </si>
  <si>
    <t>1.4.2.3.</t>
  </si>
  <si>
    <t>1.5.</t>
  </si>
  <si>
    <t>1.5.1.</t>
  </si>
  <si>
    <t>1.5.1.1.</t>
  </si>
  <si>
    <t>1.5.1.2.</t>
  </si>
  <si>
    <t>1.5.1.3.</t>
  </si>
  <si>
    <t>1.5.1.4.</t>
  </si>
  <si>
    <t>1.5.2.</t>
  </si>
  <si>
    <t>1.5.2.1.</t>
  </si>
  <si>
    <t>1.5.2.2.</t>
  </si>
  <si>
    <t>1.5.2.3.</t>
  </si>
  <si>
    <t>1.6.</t>
  </si>
  <si>
    <t>1.6.1.</t>
  </si>
  <si>
    <t>1.6.1.1.</t>
  </si>
  <si>
    <t>1.6.1.2.</t>
  </si>
  <si>
    <t>1.6.1.3.</t>
  </si>
  <si>
    <t>1.6.1.4.</t>
  </si>
  <si>
    <t>1.6.2.</t>
  </si>
  <si>
    <t>1.6.2.1.</t>
  </si>
  <si>
    <t>1.6.2.2.</t>
  </si>
  <si>
    <t>1.6.2.3.</t>
  </si>
  <si>
    <t>1.7.</t>
  </si>
  <si>
    <t>1.7.1.</t>
  </si>
  <si>
    <t>1.7.1.1.</t>
  </si>
  <si>
    <t>1.7.1.2.</t>
  </si>
  <si>
    <t>1.7.1.3.</t>
  </si>
  <si>
    <t>1.7.1.4.</t>
  </si>
  <si>
    <t>1.7.2.</t>
  </si>
  <si>
    <t>1.7.2.1.</t>
  </si>
  <si>
    <t>1.7.2.2.</t>
  </si>
  <si>
    <t>1.7.2.3.</t>
  </si>
  <si>
    <t>1.8.</t>
  </si>
  <si>
    <t>1.8.1.</t>
  </si>
  <si>
    <t>1.8.1.1.</t>
  </si>
  <si>
    <t>1.8.1.2.</t>
  </si>
  <si>
    <t>1.8.1.3.</t>
  </si>
  <si>
    <t>1.8.1.4.</t>
  </si>
  <si>
    <t>1.8.2.</t>
  </si>
  <si>
    <t>1.8.2.1.</t>
  </si>
  <si>
    <t>1.8.2.2.</t>
  </si>
  <si>
    <t>1.8.2.3.</t>
  </si>
  <si>
    <t>1.9.</t>
  </si>
  <si>
    <t>1.9.1.</t>
  </si>
  <si>
    <t>1.9.1.1.</t>
  </si>
  <si>
    <t>1.9.1.2.</t>
  </si>
  <si>
    <t>1.9.1.3.</t>
  </si>
  <si>
    <t>1.9.1.4.</t>
  </si>
  <si>
    <t>1.9.2.</t>
  </si>
  <si>
    <t>1.9.2.1.</t>
  </si>
  <si>
    <t>1.9.2.2.</t>
  </si>
  <si>
    <t>1.9.2.3.</t>
  </si>
  <si>
    <t>1.10.</t>
  </si>
  <si>
    <t>1.10.1.</t>
  </si>
  <si>
    <t>1.10.1.1.</t>
  </si>
  <si>
    <t>1.10.1.2.</t>
  </si>
  <si>
    <t>1.10.1.3.</t>
  </si>
  <si>
    <t>1.10.1.4.</t>
  </si>
  <si>
    <t>1.10.2.</t>
  </si>
  <si>
    <t>1.10.2.1.</t>
  </si>
  <si>
    <t>1.10.2.2.</t>
  </si>
  <si>
    <t>1.10.2.3.</t>
  </si>
  <si>
    <t>1.11.</t>
  </si>
  <si>
    <t>1.11.1.</t>
  </si>
  <si>
    <t>1.11.1.1.</t>
  </si>
  <si>
    <t>1.11.1.2.</t>
  </si>
  <si>
    <t>1.11.1.3.</t>
  </si>
  <si>
    <t>1.11.1.4.</t>
  </si>
  <si>
    <t>1.11.2.</t>
  </si>
  <si>
    <t>1.11.2.1.</t>
  </si>
  <si>
    <t>1.11.2.2.</t>
  </si>
  <si>
    <t>1.11.2.3.</t>
  </si>
  <si>
    <t>1.12.</t>
  </si>
  <si>
    <t>1.12.0.1.</t>
  </si>
  <si>
    <t>1.12.0.2.</t>
  </si>
  <si>
    <t>1.12.0.3.</t>
  </si>
  <si>
    <t>1.12.0.4.</t>
  </si>
  <si>
    <t>1.12.0.5.</t>
  </si>
  <si>
    <t xml:space="preserve">Valor do Boletim: </t>
  </si>
  <si>
    <t>BOLETIM DE MEDIÇÃO: 04</t>
  </si>
  <si>
    <t>BOLETIM DE MEDIÇÃO: 05</t>
  </si>
  <si>
    <t>bm 05</t>
  </si>
  <si>
    <t>bm 06</t>
  </si>
  <si>
    <t>BOLETIM DE MEDIÇÃO: 06</t>
  </si>
  <si>
    <r>
      <rPr>
        <b/>
        <sz val="12"/>
        <rFont val="Arial "/>
        <family val="0"/>
      </rPr>
      <t>OBJETO:</t>
    </r>
    <r>
      <rPr>
        <sz val="12"/>
        <rFont val="Arial "/>
        <family val="0"/>
      </rPr>
      <t xml:space="preserve"> EXECUÇÃO DE OBRA, DE ENGENHARIA CIVIL, DESTINADA A CONSTRUÇÃO DE PAVIMENTAÇÃO EM PARALELEPIPEDOS GRANITICOS, EM DIVERSAS RUAS DA CIDADE, A SABER: SÃO JOSE, SEVERINO FERREIRA DE ASSUNÇÃO, FERNANDO ANTONIO DE OLIVEIRA, HELENO JOSE DE MOURA, JOSE BARBOSA DE ANDRADE FILHO, DANIEL FRANCISCO GOMES, MARIA FERREIRA DE LIRA, E RUAS PROJETADAS 02, 04 E 06, MUNICIPIO DE VERTENTES/PE.</t>
    </r>
  </si>
  <si>
    <r>
      <rPr>
        <b/>
        <sz val="12"/>
        <rFont val="Arial "/>
        <family val="0"/>
      </rPr>
      <t>LOCAL:</t>
    </r>
    <r>
      <rPr>
        <sz val="12"/>
        <rFont val="Arial "/>
        <family val="0"/>
      </rPr>
      <t xml:space="preserve"> SÃO JOSE, SEVERINO FERREIRA DE ASSUNÇÃO, FERNANDO ANTONIO DE OLIVEIRA, HELENO JOSE DE MOURA, JOSE BARBOSA DE ANDRADE FILHO, DANIEL FRANCISCO GOMES, MARIA FERREIRA DE LIRA, E RUAS PROJETADAS 02, 04 E 06, MUNICIPIO DE VERTENTES/PE.</t>
    </r>
  </si>
  <si>
    <t>CONTRATO N° 187/2019 - 03/09/2019 / TOMADA DE PREÇO N° 003/2019 / ART EXECUÇÃO PE20190397171</t>
  </si>
  <si>
    <t xml:space="preserve">DATA: 27 DE ABRIL DE 2021. </t>
  </si>
  <si>
    <t xml:space="preserve">DATA: 07 DE MAIO DE 2021. </t>
  </si>
  <si>
    <t xml:space="preserve">DATA: 22 DE SETEMBRO DE 2021. </t>
  </si>
  <si>
    <t xml:space="preserve">DATA: 05 DE NOVEMBRO DE 2021. </t>
  </si>
  <si>
    <t>DATA: 08 DE FEVEREIRO DE 2022.</t>
  </si>
  <si>
    <t>DATA: 19 DE ABRIL DE 2022.</t>
  </si>
  <si>
    <t>BOLETIM DE MEDIÇÃO: 07</t>
  </si>
  <si>
    <t>DATA: 05 DE AGOSTO DE 2022.</t>
  </si>
  <si>
    <t>BOLETIM DE MEDIÇÃO: 08</t>
  </si>
  <si>
    <t>DATA: 03 DE JANEIRO DE 2023.</t>
  </si>
  <si>
    <t>TOTAL</t>
  </si>
  <si>
    <t>CONTRATADO</t>
  </si>
  <si>
    <t>EXECUTADOS</t>
  </si>
  <si>
    <t>QUANT</t>
  </si>
  <si>
    <t>FA\LTA EXECUTAR</t>
  </si>
  <si>
    <t>BOLETIM DE MEDIÇÃO: 09</t>
  </si>
  <si>
    <t>DATA: 07 DE JUNHO DE 2023.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</si>
</sst>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b/>
      <sz val="9"/>
      <color indexed="8"/>
      <name val="Arial 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b/>
      <sz val="9"/>
      <color theme="1"/>
      <name val="Arial "/>
      <family val="0"/>
    </font>
    <font>
      <sz val="9"/>
      <color theme="1"/>
      <name val="Arial "/>
      <family val="0"/>
    </font>
    <font>
      <sz val="9"/>
      <color rgb="FF000000"/>
      <name val="Arial "/>
      <family val="0"/>
    </font>
    <font>
      <b/>
      <sz val="9"/>
      <color rgb="FF000000"/>
      <name val="Arial "/>
      <family val="0"/>
    </font>
    <font>
      <b/>
      <sz val="11"/>
      <color theme="1"/>
      <name val="Arial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8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9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59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62" fillId="0" borderId="0" xfId="0" applyNumberFormat="1" applyFont="1" applyFill="1" applyAlignment="1">
      <alignment/>
    </xf>
    <xf numFmtId="165" fontId="62" fillId="0" borderId="0" xfId="83" applyFont="1" applyFill="1" applyAlignment="1">
      <alignment/>
    </xf>
    <xf numFmtId="165" fontId="63" fillId="0" borderId="0" xfId="83" applyFont="1" applyFill="1" applyAlignment="1">
      <alignment/>
    </xf>
    <xf numFmtId="43" fontId="62" fillId="0" borderId="0" xfId="0" applyNumberFormat="1" applyFont="1" applyAlignment="1">
      <alignment/>
    </xf>
    <xf numFmtId="43" fontId="63" fillId="0" borderId="0" xfId="0" applyNumberFormat="1" applyFont="1" applyAlignment="1">
      <alignment/>
    </xf>
    <xf numFmtId="165" fontId="63" fillId="0" borderId="0" xfId="83" applyFont="1" applyAlignment="1">
      <alignment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0" borderId="10" xfId="7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64" fillId="12" borderId="10" xfId="0" applyFont="1" applyFill="1" applyBorder="1" applyAlignment="1">
      <alignment horizontal="center" vertical="center"/>
    </xf>
    <xf numFmtId="0" fontId="64" fillId="12" borderId="10" xfId="0" applyFont="1" applyFill="1" applyBorder="1" applyAlignment="1">
      <alignment horizontal="center" vertical="center" wrapText="1"/>
    </xf>
    <xf numFmtId="165" fontId="64" fillId="12" borderId="10" xfId="83" applyFont="1" applyFill="1" applyBorder="1" applyAlignment="1">
      <alignment horizontal="center" vertical="center"/>
    </xf>
    <xf numFmtId="0" fontId="64" fillId="12" borderId="10" xfId="0" applyFont="1" applyFill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justify" vertical="center" wrapText="1"/>
    </xf>
    <xf numFmtId="165" fontId="65" fillId="0" borderId="10" xfId="83" applyFont="1" applyBorder="1" applyAlignment="1">
      <alignment horizontal="center" vertical="center"/>
    </xf>
    <xf numFmtId="165" fontId="66" fillId="0" borderId="10" xfId="83" applyFont="1" applyFill="1" applyBorder="1" applyAlignment="1">
      <alignment horizontal="center" vertical="center" wrapText="1"/>
    </xf>
    <xf numFmtId="165" fontId="20" fillId="0" borderId="10" xfId="83" applyNumberFormat="1" applyFont="1" applyFill="1" applyBorder="1" applyAlignment="1">
      <alignment horizontal="right" vertical="center"/>
    </xf>
    <xf numFmtId="165" fontId="21" fillId="33" borderId="10" xfId="70" applyFont="1" applyFill="1" applyBorder="1" applyAlignment="1">
      <alignment horizontal="right" vertical="center" wrapText="1"/>
    </xf>
    <xf numFmtId="165" fontId="20" fillId="0" borderId="10" xfId="83" applyNumberFormat="1" applyFont="1" applyFill="1" applyBorder="1" applyAlignment="1">
      <alignment vertical="center"/>
    </xf>
    <xf numFmtId="165" fontId="67" fillId="12" borderId="10" xfId="83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 applyProtection="1">
      <alignment horizontal="right" vertical="center"/>
      <protection locked="0"/>
    </xf>
    <xf numFmtId="165" fontId="21" fillId="0" borderId="10" xfId="7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22" fillId="12" borderId="10" xfId="0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justify" vertical="center" wrapText="1"/>
    </xf>
    <xf numFmtId="165" fontId="22" fillId="12" borderId="10" xfId="83" applyFont="1" applyFill="1" applyBorder="1" applyAlignment="1">
      <alignment horizontal="center" vertical="center"/>
    </xf>
    <xf numFmtId="4" fontId="64" fillId="12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65" fontId="19" fillId="0" borderId="10" xfId="7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165" fontId="67" fillId="0" borderId="10" xfId="83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165" fontId="13" fillId="0" borderId="0" xfId="83" applyNumberFormat="1" applyFont="1" applyFill="1" applyBorder="1" applyAlignment="1">
      <alignment vertical="center"/>
    </xf>
    <xf numFmtId="0" fontId="62" fillId="0" borderId="0" xfId="0" applyFont="1" applyAlignment="1">
      <alignment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35" borderId="10" xfId="0" applyNumberFormat="1" applyFont="1" applyFill="1" applyBorder="1" applyAlignment="1" applyProtection="1">
      <alignment horizontal="center"/>
      <protection/>
    </xf>
    <xf numFmtId="165" fontId="66" fillId="35" borderId="10" xfId="83" applyFont="1" applyFill="1" applyBorder="1" applyAlignment="1">
      <alignment horizontal="center" vertical="center" wrapText="1"/>
    </xf>
    <xf numFmtId="165" fontId="67" fillId="35" borderId="10" xfId="83" applyFont="1" applyFill="1" applyBorder="1" applyAlignment="1">
      <alignment horizontal="center" vertical="center" wrapText="1"/>
    </xf>
    <xf numFmtId="165" fontId="15" fillId="35" borderId="10" xfId="70" applyFont="1" applyFill="1" applyBorder="1" applyAlignment="1">
      <alignment horizontal="center" vertical="center" wrapText="1"/>
    </xf>
    <xf numFmtId="2" fontId="15" fillId="35" borderId="10" xfId="53" applyNumberFormat="1" applyFont="1" applyFill="1" applyBorder="1" applyAlignment="1">
      <alignment horizontal="center" vertical="center"/>
      <protection/>
    </xf>
    <xf numFmtId="165" fontId="17" fillId="35" borderId="10" xfId="83" applyNumberFormat="1" applyFont="1" applyFill="1" applyBorder="1" applyAlignment="1">
      <alignment horizontal="right" vertical="center"/>
    </xf>
    <xf numFmtId="165" fontId="18" fillId="35" borderId="10" xfId="70" applyFont="1" applyFill="1" applyBorder="1" applyAlignment="1">
      <alignment horizontal="center" vertical="center" wrapText="1"/>
    </xf>
    <xf numFmtId="2" fontId="18" fillId="35" borderId="10" xfId="53" applyNumberFormat="1" applyFont="1" applyFill="1" applyBorder="1" applyAlignment="1">
      <alignment horizontal="center" vertical="center"/>
      <protection/>
    </xf>
    <xf numFmtId="43" fontId="68" fillId="0" borderId="0" xfId="0" applyNumberFormat="1" applyFont="1" applyFill="1" applyAlignment="1">
      <alignment/>
    </xf>
    <xf numFmtId="0" fontId="62" fillId="12" borderId="0" xfId="0" applyFont="1" applyFill="1" applyAlignment="1">
      <alignment/>
    </xf>
    <xf numFmtId="0" fontId="63" fillId="12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165" fontId="63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35" borderId="10" xfId="0" applyNumberFormat="1" applyFont="1" applyFill="1" applyBorder="1" applyAlignment="1" applyProtection="1">
      <alignment horizontal="center" vertical="center"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165" fontId="13" fillId="0" borderId="0" xfId="83" applyNumberFormat="1" applyFont="1" applyFill="1" applyBorder="1" applyAlignment="1">
      <alignment horizontal="right" vertical="center"/>
    </xf>
    <xf numFmtId="165" fontId="13" fillId="0" borderId="10" xfId="83" applyNumberFormat="1" applyFont="1" applyFill="1" applyBorder="1" applyAlignment="1">
      <alignment horizontal="center" vertical="center"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3" xfId="83" applyNumberFormat="1" applyFont="1" applyFill="1" applyBorder="1" applyAlignment="1">
      <alignment horizontal="center" vertical="center"/>
    </xf>
    <xf numFmtId="165" fontId="13" fillId="0" borderId="12" xfId="83" applyNumberFormat="1" applyFont="1" applyFill="1" applyBorder="1" applyAlignment="1">
      <alignment horizontal="center" vertical="center"/>
    </xf>
    <xf numFmtId="165" fontId="13" fillId="0" borderId="14" xfId="83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43" fontId="13" fillId="0" borderId="11" xfId="0" applyNumberFormat="1" applyFont="1" applyFill="1" applyBorder="1" applyAlignment="1" applyProtection="1">
      <alignment horizontal="center" vertical="center"/>
      <protection/>
    </xf>
    <xf numFmtId="43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SheetLayoutView="100" zoomScalePageLayoutView="0" workbookViewId="0" topLeftCell="A8">
      <pane ySplit="930" topLeftCell="A1" activePane="bottomLeft" state="split"/>
      <selection pane="topLeft" activeCell="M8" sqref="M1:T16384"/>
      <selection pane="bottomLeft" activeCell="A5" sqref="A5:L5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0.28125" style="66" bestFit="1" customWidth="1"/>
    <col min="5" max="5" width="13.140625" style="46" customWidth="1"/>
    <col min="6" max="6" width="12.8515625" style="46" bestFit="1" customWidth="1"/>
    <col min="7" max="7" width="3.28125" style="46" customWidth="1"/>
    <col min="8" max="8" width="9.421875" style="46" bestFit="1" customWidth="1"/>
    <col min="9" max="9" width="11.28125" style="46" bestFit="1" customWidth="1"/>
    <col min="10" max="10" width="3.28125" style="46" customWidth="1"/>
    <col min="11" max="11" width="12.421875" style="112" customWidth="1"/>
    <col min="12" max="12" width="11.28125" style="46" bestFit="1" customWidth="1"/>
    <col min="13" max="16384" width="9.140625" style="46" customWidth="1"/>
  </cols>
  <sheetData>
    <row r="1" spans="1:12" ht="15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 customHeight="1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.75">
      <c r="A3" s="137" t="s">
        <v>42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5.75">
      <c r="A8" s="135" t="s">
        <v>0</v>
      </c>
      <c r="B8" s="135" t="s">
        <v>2</v>
      </c>
      <c r="C8" s="135" t="s">
        <v>204</v>
      </c>
      <c r="D8" s="135"/>
      <c r="E8" s="135"/>
      <c r="F8" s="135"/>
      <c r="G8" s="118"/>
      <c r="H8" s="135" t="s">
        <v>205</v>
      </c>
      <c r="I8" s="135"/>
      <c r="J8" s="121"/>
      <c r="K8" s="140" t="s">
        <v>207</v>
      </c>
      <c r="L8" s="140"/>
    </row>
    <row r="9" spans="1:12" ht="15.75">
      <c r="A9" s="135"/>
      <c r="B9" s="135"/>
      <c r="C9" s="120" t="s">
        <v>1</v>
      </c>
      <c r="D9" s="119" t="s">
        <v>3</v>
      </c>
      <c r="E9" s="47" t="s">
        <v>6</v>
      </c>
      <c r="F9" s="47" t="s">
        <v>203</v>
      </c>
      <c r="G9" s="47"/>
      <c r="H9" s="47" t="s">
        <v>206</v>
      </c>
      <c r="I9" s="47" t="s">
        <v>203</v>
      </c>
      <c r="J9" s="47"/>
      <c r="K9" s="122" t="s">
        <v>206</v>
      </c>
      <c r="L9" s="122" t="s">
        <v>203</v>
      </c>
    </row>
    <row r="10" spans="1:13" s="131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131">
        <f>333.33/55.58</f>
        <v>5.99730118747751</v>
      </c>
    </row>
    <row r="11" spans="1:13" s="132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132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6">
        <f>E12*D12</f>
        <v>4074.1000000000004</v>
      </c>
      <c r="G12" s="86"/>
      <c r="H12" s="86">
        <v>10</v>
      </c>
      <c r="I12" s="86">
        <f>$D12*H12</f>
        <v>4074.1000000000004</v>
      </c>
      <c r="J12" s="86"/>
      <c r="K12" s="124">
        <f>E12-H12</f>
        <v>0</v>
      </c>
      <c r="L12" s="123">
        <f>$D12*K12</f>
        <v>0</v>
      </c>
    </row>
    <row r="13" spans="1:13" s="132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90"/>
      <c r="G13" s="90"/>
      <c r="H13" s="90"/>
      <c r="I13" s="90"/>
      <c r="J13" s="90"/>
      <c r="K13" s="90"/>
      <c r="L13" s="90"/>
      <c r="M13" s="132">
        <f>400+45</f>
        <v>445</v>
      </c>
    </row>
    <row r="14" spans="1:12" s="132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90"/>
      <c r="G14" s="90"/>
      <c r="H14" s="90"/>
      <c r="I14" s="90"/>
      <c r="J14" s="90"/>
      <c r="K14" s="90"/>
      <c r="L14" s="90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86">
        <f>E15*D15</f>
        <v>1902.9460000000001</v>
      </c>
      <c r="G15" s="86"/>
      <c r="H15" s="86">
        <v>1111.7682160000002</v>
      </c>
      <c r="I15" s="86">
        <f>$D15*H15</f>
        <v>1890.0059672000002</v>
      </c>
      <c r="J15" s="86"/>
      <c r="K15" s="124">
        <f>E15-H15</f>
        <v>7.611783999999943</v>
      </c>
      <c r="L15" s="123">
        <f>$D15*K15</f>
        <v>12.940032799999903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86">
        <f>E16*D16</f>
        <v>18073.2332</v>
      </c>
      <c r="G16" s="86"/>
      <c r="H16" s="86">
        <v>448.69</v>
      </c>
      <c r="I16" s="86">
        <f>$D16*H16</f>
        <v>18073.2332</v>
      </c>
      <c r="J16" s="86"/>
      <c r="K16" s="124">
        <f>E16-H16</f>
        <v>0</v>
      </c>
      <c r="L16" s="123">
        <f>$D16*K16</f>
        <v>0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86">
        <f>E17*D17</f>
        <v>16669.032900000002</v>
      </c>
      <c r="G17" s="86"/>
      <c r="H17" s="86">
        <v>397.896813</v>
      </c>
      <c r="I17" s="86">
        <f>$D17*H17</f>
        <v>16397.32766373</v>
      </c>
      <c r="J17" s="86"/>
      <c r="K17" s="124">
        <f>E17-H17</f>
        <v>6.593187</v>
      </c>
      <c r="L17" s="123">
        <f>$D17*K17</f>
        <v>271.70523627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86">
        <f>E18*D18</f>
        <v>61099.3966</v>
      </c>
      <c r="G18" s="86"/>
      <c r="H18" s="86">
        <v>998.03</v>
      </c>
      <c r="I18" s="86">
        <f>$D18*H18</f>
        <v>61099.3966</v>
      </c>
      <c r="J18" s="86"/>
      <c r="K18" s="124">
        <f>E18-H18</f>
        <v>0</v>
      </c>
      <c r="L18" s="123">
        <f>$D18*K18</f>
        <v>0</v>
      </c>
    </row>
    <row r="19" spans="1:12" s="132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90"/>
      <c r="G19" s="90"/>
      <c r="H19" s="90"/>
      <c r="I19" s="90"/>
      <c r="J19" s="90"/>
      <c r="K19" s="90"/>
      <c r="L19" s="90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86">
        <f>E20*D20</f>
        <v>3586.968</v>
      </c>
      <c r="G20" s="86"/>
      <c r="H20" s="86">
        <v>28.80108</v>
      </c>
      <c r="I20" s="86">
        <f>$D20*H20</f>
        <v>2608.8018263999998</v>
      </c>
      <c r="J20" s="86"/>
      <c r="K20" s="124">
        <f>E20-H20</f>
        <v>10.798920000000003</v>
      </c>
      <c r="L20" s="123">
        <f>$D20*K20</f>
        <v>978.1661736000002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86">
        <f>E21*D21</f>
        <v>5553.9742</v>
      </c>
      <c r="G21" s="86"/>
      <c r="H21" s="86">
        <v>7.97</v>
      </c>
      <c r="I21" s="86">
        <f>$D21*H21</f>
        <v>5553.9742</v>
      </c>
      <c r="J21" s="86"/>
      <c r="K21" s="124">
        <f>E21-H21</f>
        <v>0</v>
      </c>
      <c r="L21" s="123">
        <f>$D21*K21</f>
        <v>0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86">
        <f>E22*D22</f>
        <v>26996.5528</v>
      </c>
      <c r="G22" s="86"/>
      <c r="H22" s="86">
        <v>41.68</v>
      </c>
      <c r="I22" s="86">
        <f>$D22*H22</f>
        <v>26996.5528</v>
      </c>
      <c r="J22" s="86"/>
      <c r="K22" s="124">
        <f>E22-H22</f>
        <v>0</v>
      </c>
      <c r="L22" s="123">
        <f>$D22*K22</f>
        <v>0</v>
      </c>
    </row>
    <row r="23" spans="1:12" s="132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90"/>
      <c r="G23" s="90"/>
      <c r="H23" s="90"/>
      <c r="I23" s="90"/>
      <c r="J23" s="90"/>
      <c r="K23" s="90"/>
      <c r="L23" s="90"/>
    </row>
    <row r="24" spans="1:12" s="132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90"/>
      <c r="G24" s="90"/>
      <c r="H24" s="90"/>
      <c r="I24" s="90"/>
      <c r="J24" s="90"/>
      <c r="K24" s="90"/>
      <c r="L24" s="90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86">
        <f>E25*D25</f>
        <v>2798.438</v>
      </c>
      <c r="G25" s="86"/>
      <c r="H25" s="86">
        <v>1640.876524</v>
      </c>
      <c r="I25" s="86">
        <f>$D25*H25</f>
        <v>2789.4900908</v>
      </c>
      <c r="J25" s="86"/>
      <c r="K25" s="124">
        <f>E25-H25</f>
        <v>5.263476000000082</v>
      </c>
      <c r="L25" s="123">
        <f>$D25*K25</f>
        <v>8.94790920000014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86">
        <f>E26*D26</f>
        <v>29389.8992</v>
      </c>
      <c r="G26" s="86"/>
      <c r="H26" s="86">
        <v>699.9436519999999</v>
      </c>
      <c r="I26" s="86">
        <f>$D26*H26</f>
        <v>28193.730302559998</v>
      </c>
      <c r="J26" s="86"/>
      <c r="K26" s="124">
        <f>E26-H26</f>
        <v>29.696348000000057</v>
      </c>
      <c r="L26" s="123">
        <f>$D26*K26</f>
        <v>1196.1688974400024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86">
        <f>E27*D27</f>
        <v>30068.4644</v>
      </c>
      <c r="G27" s="86"/>
      <c r="H27" s="86">
        <v>729.64</v>
      </c>
      <c r="I27" s="86">
        <f>$D27*H27</f>
        <v>30068.4644</v>
      </c>
      <c r="J27" s="86"/>
      <c r="K27" s="124">
        <f>E27-H27</f>
        <v>0</v>
      </c>
      <c r="L27" s="123">
        <f>$D27*K27</f>
        <v>0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86">
        <f>E28*D28</f>
        <v>87376.245</v>
      </c>
      <c r="G28" s="86"/>
      <c r="H28" s="86">
        <v>1427.392725</v>
      </c>
      <c r="I28" s="86">
        <f>$D28*H28</f>
        <v>87384.9826245</v>
      </c>
      <c r="J28" s="86"/>
      <c r="K28" s="124"/>
      <c r="L28" s="123">
        <f>$D28*K28</f>
        <v>0</v>
      </c>
    </row>
    <row r="29" spans="1:12" s="132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90"/>
      <c r="G29" s="90"/>
      <c r="H29" s="90"/>
      <c r="I29" s="90"/>
      <c r="J29" s="90"/>
      <c r="K29" s="90"/>
      <c r="L29" s="90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86">
        <f>E30*D30</f>
        <v>2608.704</v>
      </c>
      <c r="G30" s="86"/>
      <c r="H30" s="86">
        <v>28.8</v>
      </c>
      <c r="I30" s="86">
        <f>$D30*H30</f>
        <v>2608.704</v>
      </c>
      <c r="J30" s="86"/>
      <c r="K30" s="124">
        <f>E30-H30</f>
        <v>0</v>
      </c>
      <c r="L30" s="123">
        <f>$D30*K30</f>
        <v>0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86">
        <f>E31*D31</f>
        <v>9999.941</v>
      </c>
      <c r="G31" s="86"/>
      <c r="H31" s="86">
        <v>9.0405</v>
      </c>
      <c r="I31" s="86">
        <f>$D31*H31</f>
        <v>6299.96283</v>
      </c>
      <c r="J31" s="86"/>
      <c r="K31" s="124">
        <f>E31-H31</f>
        <v>5.3095</v>
      </c>
      <c r="L31" s="123">
        <f>$D31*K31</f>
        <v>3699.97817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86">
        <f>E32*D32</f>
        <v>49044.601200000005</v>
      </c>
      <c r="G32" s="86"/>
      <c r="H32" s="86">
        <v>75.72</v>
      </c>
      <c r="I32" s="86">
        <f>$D32*H32</f>
        <v>49044.601200000005</v>
      </c>
      <c r="J32" s="86"/>
      <c r="K32" s="124">
        <f>E32-H32</f>
        <v>0</v>
      </c>
      <c r="L32" s="123">
        <f>$D32*K32</f>
        <v>0</v>
      </c>
    </row>
    <row r="33" spans="1:12" s="132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90"/>
      <c r="G33" s="90"/>
      <c r="H33" s="90"/>
      <c r="I33" s="90"/>
      <c r="J33" s="90"/>
      <c r="K33" s="90"/>
      <c r="L33" s="90"/>
    </row>
    <row r="34" spans="1:12" s="132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90"/>
      <c r="G34" s="90"/>
      <c r="H34" s="90"/>
      <c r="I34" s="90"/>
      <c r="J34" s="90"/>
      <c r="K34" s="90"/>
      <c r="L34" s="90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86">
        <f>E35*D35</f>
        <v>3044.8019999999997</v>
      </c>
      <c r="G35" s="86"/>
      <c r="H35" s="86">
        <v>1825.2692459999998</v>
      </c>
      <c r="I35" s="86">
        <f>$D35*H35</f>
        <v>3102.9577182</v>
      </c>
      <c r="J35" s="86"/>
      <c r="K35" s="124"/>
      <c r="L35" s="123">
        <f>$D35*K35</f>
        <v>0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86">
        <f>E36*D36</f>
        <v>34513.5152</v>
      </c>
      <c r="G36" s="86"/>
      <c r="H36" s="86">
        <v>857.525472</v>
      </c>
      <c r="I36" s="86">
        <f>$D36*H36</f>
        <v>34541.12601216</v>
      </c>
      <c r="J36" s="86"/>
      <c r="K36" s="124"/>
      <c r="L36" s="123">
        <f>$D36*K36</f>
        <v>0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86">
        <f>E37*D37</f>
        <v>33905.1154</v>
      </c>
      <c r="G37" s="86"/>
      <c r="H37" s="86">
        <v>822.74</v>
      </c>
      <c r="I37" s="86">
        <f>$D37*H37</f>
        <v>33905.1154</v>
      </c>
      <c r="J37" s="86"/>
      <c r="K37" s="124">
        <f>E37-H37</f>
        <v>0</v>
      </c>
      <c r="L37" s="123">
        <f>$D37*K37</f>
        <v>0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86">
        <f>E38*D38</f>
        <v>94538.3728</v>
      </c>
      <c r="G38" s="86"/>
      <c r="H38" s="86">
        <v>1542.69576</v>
      </c>
      <c r="I38" s="86">
        <f>$D38*H38</f>
        <v>94443.8344272</v>
      </c>
      <c r="J38" s="86"/>
      <c r="K38" s="124">
        <f>E38-H38</f>
        <v>1.5442399999999452</v>
      </c>
      <c r="L38" s="123">
        <f>$D38*K38</f>
        <v>94.53837279999665</v>
      </c>
    </row>
    <row r="39" spans="1:12" s="132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90"/>
      <c r="G39" s="90"/>
      <c r="H39" s="90"/>
      <c r="I39" s="90"/>
      <c r="J39" s="90"/>
      <c r="K39" s="90"/>
      <c r="L39" s="90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86">
        <f>E40*D40</f>
        <v>3108.7056</v>
      </c>
      <c r="G40" s="86"/>
      <c r="H40" s="86">
        <v>11.027016</v>
      </c>
      <c r="I40" s="86">
        <f>$D40*H40</f>
        <v>998.82710928</v>
      </c>
      <c r="J40" s="86"/>
      <c r="K40" s="124">
        <f>E40-H40</f>
        <v>23.292984</v>
      </c>
      <c r="L40" s="123">
        <f>$D40*K40</f>
        <v>2109.87849072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86">
        <f>E41*D41</f>
        <v>11114.917</v>
      </c>
      <c r="G41" s="86"/>
      <c r="H41" s="86">
        <v>15.152499999999998</v>
      </c>
      <c r="I41" s="86">
        <f>$D41*H41</f>
        <v>10559.171149999998</v>
      </c>
      <c r="J41" s="86"/>
      <c r="K41" s="124">
        <f>E41-H41</f>
        <v>0.7975000000000012</v>
      </c>
      <c r="L41" s="123">
        <f>$D41*K41</f>
        <v>555.7458500000008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86">
        <f>E42*D42</f>
        <v>43746.3334</v>
      </c>
      <c r="G42" s="86"/>
      <c r="H42" s="86">
        <v>67.54</v>
      </c>
      <c r="I42" s="86">
        <f>$D42*H42</f>
        <v>43746.3334</v>
      </c>
      <c r="J42" s="86"/>
      <c r="K42" s="124">
        <f>E42-H42</f>
        <v>0</v>
      </c>
      <c r="L42" s="123">
        <f>$D42*K42</f>
        <v>0</v>
      </c>
    </row>
    <row r="43" spans="1:12" s="132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90"/>
      <c r="G43" s="90"/>
      <c r="H43" s="90"/>
      <c r="I43" s="90"/>
      <c r="J43" s="90"/>
      <c r="K43" s="90"/>
      <c r="L43" s="90"/>
    </row>
    <row r="44" spans="1:12" s="132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90"/>
      <c r="G44" s="90"/>
      <c r="H44" s="90"/>
      <c r="I44" s="90"/>
      <c r="J44" s="90"/>
      <c r="K44" s="90"/>
      <c r="L44" s="90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86">
        <f>E45*D45</f>
        <v>801.72</v>
      </c>
      <c r="G45" s="86"/>
      <c r="H45" s="86">
        <v>471.6</v>
      </c>
      <c r="I45" s="86">
        <f>$D45*H45</f>
        <v>801.72</v>
      </c>
      <c r="J45" s="86"/>
      <c r="K45" s="124">
        <f>E45-H45</f>
        <v>0</v>
      </c>
      <c r="L45" s="123">
        <f>$D45*K45</f>
        <v>0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86">
        <f>E46*D46</f>
        <v>7931.1320000000005</v>
      </c>
      <c r="G46" s="86"/>
      <c r="H46" s="86">
        <v>196.9</v>
      </c>
      <c r="I46" s="86">
        <f>$D46*H46</f>
        <v>7931.1320000000005</v>
      </c>
      <c r="J46" s="86"/>
      <c r="K46" s="124">
        <f>E46-H46</f>
        <v>0</v>
      </c>
      <c r="L46" s="123">
        <f>$D46*K46</f>
        <v>0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86">
        <f>E47*D47</f>
        <v>7773.854399999999</v>
      </c>
      <c r="G47" s="86"/>
      <c r="H47" s="86">
        <v>188.64</v>
      </c>
      <c r="I47" s="86">
        <f>$D47*H47</f>
        <v>7773.854399999999</v>
      </c>
      <c r="J47" s="86"/>
      <c r="K47" s="124">
        <f>E47-H47</f>
        <v>0</v>
      </c>
      <c r="L47" s="123">
        <f>$D47*K47</f>
        <v>0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86">
        <f>E48*D48</f>
        <v>25406.9122</v>
      </c>
      <c r="G48" s="86"/>
      <c r="H48" s="86">
        <v>415.01</v>
      </c>
      <c r="I48" s="86">
        <f>$D48*H48</f>
        <v>25406.9122</v>
      </c>
      <c r="J48" s="86"/>
      <c r="K48" s="124">
        <f>E48-H48</f>
        <v>0</v>
      </c>
      <c r="L48" s="123">
        <f>$D48*K48</f>
        <v>0</v>
      </c>
    </row>
    <row r="49" spans="1:12" s="132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90"/>
      <c r="G49" s="90"/>
      <c r="H49" s="90"/>
      <c r="I49" s="90"/>
      <c r="J49" s="90"/>
      <c r="K49" s="90"/>
      <c r="L49" s="90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86">
        <f>E50*D50</f>
        <v>1304.352</v>
      </c>
      <c r="G50" s="86"/>
      <c r="H50" s="86">
        <v>7.38</v>
      </c>
      <c r="I50" s="86">
        <f>$D50*H50</f>
        <v>668.4804</v>
      </c>
      <c r="J50" s="86"/>
      <c r="K50" s="124">
        <f>E50-H50</f>
        <v>7.0200000000000005</v>
      </c>
      <c r="L50" s="123">
        <f>$D50*K50</f>
        <v>635.8716000000001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86">
        <f>E51*D51</f>
        <v>2508.696</v>
      </c>
      <c r="G51" s="86"/>
      <c r="H51" s="86">
        <v>0</v>
      </c>
      <c r="I51" s="86">
        <f>$D51*H51</f>
        <v>0</v>
      </c>
      <c r="J51" s="86"/>
      <c r="K51" s="124">
        <f>E51-H51</f>
        <v>3.6</v>
      </c>
      <c r="L51" s="123">
        <f>$D51*K51</f>
        <v>2508.696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86">
        <f>E52*D52</f>
        <v>12073.314400000001</v>
      </c>
      <c r="G52" s="86"/>
      <c r="H52" s="86">
        <v>18.64</v>
      </c>
      <c r="I52" s="86">
        <f>$D52*H52</f>
        <v>12073.314400000001</v>
      </c>
      <c r="J52" s="86"/>
      <c r="K52" s="124">
        <f>E52-H52</f>
        <v>0</v>
      </c>
      <c r="L52" s="123">
        <f>$D52*K52</f>
        <v>0</v>
      </c>
    </row>
    <row r="53" spans="1:12" s="132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90"/>
      <c r="G53" s="90"/>
      <c r="H53" s="90"/>
      <c r="I53" s="90"/>
      <c r="J53" s="90"/>
      <c r="K53" s="90"/>
      <c r="L53" s="90"/>
    </row>
    <row r="54" spans="1:12" s="132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90"/>
      <c r="G54" s="90"/>
      <c r="H54" s="90"/>
      <c r="I54" s="90"/>
      <c r="J54" s="90"/>
      <c r="K54" s="90"/>
      <c r="L54" s="90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86">
        <f>E55*D55</f>
        <v>636.752</v>
      </c>
      <c r="G55" s="86"/>
      <c r="H55" s="86">
        <v>0</v>
      </c>
      <c r="I55" s="86">
        <f>$D55*H55</f>
        <v>0</v>
      </c>
      <c r="J55" s="86"/>
      <c r="K55" s="124">
        <f>E55-H55</f>
        <v>374.56</v>
      </c>
      <c r="L55" s="123">
        <f>$D55*K55</f>
        <v>636.752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86">
        <f>E56*D56</f>
        <v>7997.1912</v>
      </c>
      <c r="G56" s="86"/>
      <c r="H56" s="86">
        <v>0</v>
      </c>
      <c r="I56" s="86">
        <f>$D56*H56</f>
        <v>0</v>
      </c>
      <c r="J56" s="86"/>
      <c r="K56" s="124">
        <f>E56-H56</f>
        <v>198.54</v>
      </c>
      <c r="L56" s="123">
        <f>$D56*K56</f>
        <v>7997.1912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86">
        <f>E57*D57</f>
        <v>7882.6488</v>
      </c>
      <c r="G57" s="86"/>
      <c r="H57" s="86">
        <v>0</v>
      </c>
      <c r="I57" s="86">
        <f>$D57*H57</f>
        <v>0</v>
      </c>
      <c r="J57" s="86"/>
      <c r="K57" s="124">
        <f>E57-H57</f>
        <v>191.28</v>
      </c>
      <c r="L57" s="123">
        <f>$D57*K57</f>
        <v>7882.6488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86">
        <f>E58*D58</f>
        <v>19417.7596</v>
      </c>
      <c r="G58" s="86"/>
      <c r="H58" s="86">
        <v>0</v>
      </c>
      <c r="I58" s="86">
        <f>$D58*H58</f>
        <v>0</v>
      </c>
      <c r="J58" s="86"/>
      <c r="K58" s="124">
        <f>E58-H58</f>
        <v>317.18</v>
      </c>
      <c r="L58" s="123">
        <f>$D58*K58</f>
        <v>19417.7596</v>
      </c>
    </row>
    <row r="59" spans="1:12" s="132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90"/>
      <c r="G59" s="90"/>
      <c r="H59" s="90"/>
      <c r="I59" s="90"/>
      <c r="J59" s="90"/>
      <c r="K59" s="90"/>
      <c r="L59" s="90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86">
        <f>E60*D60</f>
        <v>1304.352</v>
      </c>
      <c r="G60" s="86"/>
      <c r="H60" s="86">
        <v>2.16</v>
      </c>
      <c r="I60" s="86">
        <f>$D60*H60</f>
        <v>195.6528</v>
      </c>
      <c r="J60" s="86"/>
      <c r="K60" s="124">
        <f>E60-H60</f>
        <v>12.24</v>
      </c>
      <c r="L60" s="123">
        <f>$D60*K60</f>
        <v>1108.6992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86">
        <f>E61*D61</f>
        <v>2592.3192000000004</v>
      </c>
      <c r="G61" s="86"/>
      <c r="H61" s="86">
        <v>0</v>
      </c>
      <c r="I61" s="86">
        <f>$D61*H61</f>
        <v>0</v>
      </c>
      <c r="J61" s="86"/>
      <c r="K61" s="124">
        <f>E61-H61</f>
        <v>3.72</v>
      </c>
      <c r="L61" s="123">
        <f>$D61*K61</f>
        <v>2592.3192000000004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86">
        <f>E62*D62</f>
        <v>12455.463300000001</v>
      </c>
      <c r="G62" s="86"/>
      <c r="H62" s="86">
        <v>19.23</v>
      </c>
      <c r="I62" s="86">
        <f>$D62*H62</f>
        <v>12455.463300000001</v>
      </c>
      <c r="J62" s="86"/>
      <c r="K62" s="124">
        <f>E62-H62</f>
        <v>0</v>
      </c>
      <c r="L62" s="123">
        <f>$D62*K62</f>
        <v>0</v>
      </c>
    </row>
    <row r="63" spans="1:12" s="132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90"/>
      <c r="G63" s="90"/>
      <c r="H63" s="90"/>
      <c r="I63" s="90"/>
      <c r="J63" s="90"/>
      <c r="K63" s="90"/>
      <c r="L63" s="90"/>
    </row>
    <row r="64" spans="1:12" s="132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90"/>
      <c r="G64" s="90"/>
      <c r="H64" s="90"/>
      <c r="I64" s="90"/>
      <c r="J64" s="90"/>
      <c r="K64" s="90"/>
      <c r="L64" s="90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86">
        <f>E65*D65</f>
        <v>665.924</v>
      </c>
      <c r="G65" s="86"/>
      <c r="H65" s="86">
        <v>391.72</v>
      </c>
      <c r="I65" s="86">
        <f>$D65*H65</f>
        <v>665.924</v>
      </c>
      <c r="J65" s="86"/>
      <c r="K65" s="124">
        <f>E65-H65</f>
        <v>0</v>
      </c>
      <c r="L65" s="123">
        <f>$D65*K65</f>
        <v>0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86">
        <f>E66*D66</f>
        <v>8254.177599999999</v>
      </c>
      <c r="G66" s="86"/>
      <c r="H66" s="86">
        <v>190.001824</v>
      </c>
      <c r="I66" s="86">
        <f>$D66*H66</f>
        <v>7653.27347072</v>
      </c>
      <c r="J66" s="86"/>
      <c r="K66" s="124">
        <f>E66-H66</f>
        <v>14.918175999999988</v>
      </c>
      <c r="L66" s="123">
        <f>$D66*K66</f>
        <v>600.9041292799996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86">
        <f>E67*D67</f>
        <v>7906.5506000000005</v>
      </c>
      <c r="G67" s="86"/>
      <c r="H67" s="86">
        <v>190.018144</v>
      </c>
      <c r="I67" s="86">
        <f>$D67*H67</f>
        <v>7830.647714240001</v>
      </c>
      <c r="J67" s="86"/>
      <c r="K67" s="124">
        <f>E67-H67</f>
        <v>1.841856000000007</v>
      </c>
      <c r="L67" s="123">
        <f>$D67*K67</f>
        <v>75.90288576000029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86">
        <f>E68*D68</f>
        <v>20457.2752</v>
      </c>
      <c r="G68" s="86"/>
      <c r="H68" s="86">
        <v>334.16</v>
      </c>
      <c r="I68" s="86">
        <f>$D68*H68</f>
        <v>20457.2752</v>
      </c>
      <c r="J68" s="86"/>
      <c r="K68" s="124">
        <f>E68-H68</f>
        <v>0</v>
      </c>
      <c r="L68" s="123">
        <f>$D68*K68</f>
        <v>0</v>
      </c>
    </row>
    <row r="69" spans="1:12" s="132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90"/>
      <c r="G69" s="90"/>
      <c r="H69" s="90"/>
      <c r="I69" s="90"/>
      <c r="J69" s="90"/>
      <c r="K69" s="90"/>
      <c r="L69" s="90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86">
        <f>E70*D70</f>
        <v>1304.352</v>
      </c>
      <c r="G70" s="86"/>
      <c r="H70" s="86">
        <v>14.4</v>
      </c>
      <c r="I70" s="86">
        <f>$D70*H70</f>
        <v>1304.352</v>
      </c>
      <c r="J70" s="86"/>
      <c r="K70" s="124">
        <f>E70-H70</f>
        <v>0</v>
      </c>
      <c r="L70" s="123">
        <f>$D70*K70</f>
        <v>0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86">
        <f>E71*D71</f>
        <v>2655.0366</v>
      </c>
      <c r="G71" s="86"/>
      <c r="H71" s="86">
        <v>0</v>
      </c>
      <c r="I71" s="86">
        <f>$D71*H71</f>
        <v>0</v>
      </c>
      <c r="J71" s="86"/>
      <c r="K71" s="124">
        <f>E71-H71</f>
        <v>3.81</v>
      </c>
      <c r="L71" s="123">
        <f>$D71*K71</f>
        <v>2655.0366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86">
        <f>E72*D72</f>
        <v>12779.3183</v>
      </c>
      <c r="G72" s="86"/>
      <c r="H72" s="86">
        <v>19.73</v>
      </c>
      <c r="I72" s="86">
        <f>$D72*H72</f>
        <v>12779.3183</v>
      </c>
      <c r="J72" s="86"/>
      <c r="K72" s="124">
        <f>E72-H72</f>
        <v>0</v>
      </c>
      <c r="L72" s="123">
        <f>$D72*K72</f>
        <v>0</v>
      </c>
    </row>
    <row r="73" spans="1:12" s="132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90"/>
      <c r="G73" s="90"/>
      <c r="H73" s="90"/>
      <c r="I73" s="90"/>
      <c r="J73" s="90"/>
      <c r="K73" s="90"/>
      <c r="L73" s="90"/>
    </row>
    <row r="74" spans="1:12" s="132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90"/>
      <c r="G74" s="90"/>
      <c r="H74" s="90"/>
      <c r="I74" s="90"/>
      <c r="J74" s="90"/>
      <c r="K74" s="90"/>
      <c r="L74" s="90"/>
    </row>
    <row r="75" spans="1:13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86">
        <f>E75*D75</f>
        <v>1664.3339999999998</v>
      </c>
      <c r="G75" s="86"/>
      <c r="H75" s="86">
        <v>979.02</v>
      </c>
      <c r="I75" s="86">
        <f>$D75*H75</f>
        <v>1664.3339999999998</v>
      </c>
      <c r="J75" s="86"/>
      <c r="K75" s="124">
        <f>E75-H75</f>
        <v>0</v>
      </c>
      <c r="L75" s="123">
        <f>$D75*K75</f>
        <v>0</v>
      </c>
      <c r="M75" s="53">
        <v>1664.3339999999998</v>
      </c>
    </row>
    <row r="76" spans="1:13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86">
        <f>E76*D76</f>
        <v>18938.8504</v>
      </c>
      <c r="G76" s="86"/>
      <c r="H76" s="86">
        <v>455.980564</v>
      </c>
      <c r="I76" s="86">
        <f>$D76*H76</f>
        <v>18366.89711792</v>
      </c>
      <c r="J76" s="86"/>
      <c r="K76" s="124">
        <f>E76-H76</f>
        <v>14.199435999999992</v>
      </c>
      <c r="L76" s="123">
        <f>$D76*K76</f>
        <v>571.9532820799997</v>
      </c>
      <c r="M76" s="53">
        <v>18366.89711792</v>
      </c>
    </row>
    <row r="77" spans="1:13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86">
        <f>E77*D77</f>
        <v>18725.4119</v>
      </c>
      <c r="G77" s="86"/>
      <c r="H77" s="86">
        <v>454.39</v>
      </c>
      <c r="I77" s="86">
        <f>$D77*H77</f>
        <v>18725.4119</v>
      </c>
      <c r="J77" s="86"/>
      <c r="K77" s="124">
        <f>E77-H77</f>
        <v>0</v>
      </c>
      <c r="L77" s="123">
        <f>$D77*K77</f>
        <v>0</v>
      </c>
      <c r="M77" s="53">
        <v>18725.4119</v>
      </c>
    </row>
    <row r="78" spans="1:13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86">
        <f>E78*D78</f>
        <v>51590.094000000005</v>
      </c>
      <c r="G78" s="86"/>
      <c r="H78" s="86">
        <v>842.7</v>
      </c>
      <c r="I78" s="86">
        <f>$D78*H78</f>
        <v>51590.094000000005</v>
      </c>
      <c r="J78" s="86"/>
      <c r="K78" s="124">
        <f>E78-H78</f>
        <v>0</v>
      </c>
      <c r="L78" s="123">
        <f>$D78*K78</f>
        <v>0</v>
      </c>
      <c r="M78" s="53">
        <v>51590.094000000005</v>
      </c>
    </row>
    <row r="79" spans="1:12" s="132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90"/>
      <c r="G79" s="90"/>
      <c r="H79" s="90"/>
      <c r="I79" s="90"/>
      <c r="J79" s="90"/>
      <c r="K79" s="90"/>
      <c r="L79" s="90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86">
        <f>E80*D80</f>
        <v>1413.048</v>
      </c>
      <c r="G80" s="86"/>
      <c r="H80" s="86">
        <v>0</v>
      </c>
      <c r="I80" s="86">
        <f>$D80*H80</f>
        <v>0</v>
      </c>
      <c r="J80" s="86"/>
      <c r="K80" s="124">
        <f>E80-H80</f>
        <v>15.6</v>
      </c>
      <c r="L80" s="123">
        <f>$D80*K80</f>
        <v>1413.048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86">
        <f>E81*D81</f>
        <v>6313.551600000001</v>
      </c>
      <c r="G81" s="86"/>
      <c r="H81" s="86">
        <v>0</v>
      </c>
      <c r="I81" s="86">
        <f>$D81*H81</f>
        <v>0</v>
      </c>
      <c r="J81" s="86"/>
      <c r="K81" s="124">
        <f>E81-H81</f>
        <v>9.06</v>
      </c>
      <c r="L81" s="123">
        <f>$D81*K81</f>
        <v>6313.551600000001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86">
        <f>E82*D82</f>
        <v>24593.5487</v>
      </c>
      <c r="G82" s="86"/>
      <c r="H82" s="86">
        <v>0</v>
      </c>
      <c r="I82" s="86">
        <f>$D82*H82</f>
        <v>0</v>
      </c>
      <c r="J82" s="86"/>
      <c r="K82" s="124">
        <f>E82-H82</f>
        <v>37.97</v>
      </c>
      <c r="L82" s="123">
        <f>$D82*K82</f>
        <v>24593.5487</v>
      </c>
    </row>
    <row r="83" spans="1:12" s="132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90"/>
      <c r="G83" s="90"/>
      <c r="H83" s="90"/>
      <c r="I83" s="90"/>
      <c r="J83" s="90"/>
      <c r="K83" s="90"/>
      <c r="L83" s="90"/>
    </row>
    <row r="84" spans="1:12" s="132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90"/>
      <c r="G84" s="90"/>
      <c r="H84" s="90"/>
      <c r="I84" s="90"/>
      <c r="J84" s="90"/>
      <c r="K84" s="90"/>
      <c r="L84" s="90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86">
        <f>E85*D85</f>
        <v>1555.8400000000001</v>
      </c>
      <c r="G85" s="86"/>
      <c r="H85" s="86">
        <v>915.2</v>
      </c>
      <c r="I85" s="86">
        <f>$D85*H85</f>
        <v>1555.8400000000001</v>
      </c>
      <c r="J85" s="86"/>
      <c r="K85" s="124">
        <f>E85-H85</f>
        <v>0</v>
      </c>
      <c r="L85" s="123">
        <f>$D85*K85</f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86">
        <f>E86*D86</f>
        <v>18707.643200000002</v>
      </c>
      <c r="G86" s="86"/>
      <c r="H86" s="86">
        <v>456.08008</v>
      </c>
      <c r="I86" s="86">
        <f>$D86*H86</f>
        <v>18370.9056224</v>
      </c>
      <c r="J86" s="86"/>
      <c r="K86" s="124">
        <f>E86-H86</f>
        <v>8.359919999999988</v>
      </c>
      <c r="L86" s="123">
        <f>$D86*K86</f>
        <v>336.73757759999955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86">
        <f>E87*D87</f>
        <v>18857.696</v>
      </c>
      <c r="G87" s="86"/>
      <c r="H87" s="86">
        <v>455.99840000000006</v>
      </c>
      <c r="I87" s="86">
        <f>$D87*H87</f>
        <v>18791.694064000003</v>
      </c>
      <c r="J87" s="86"/>
      <c r="K87" s="124">
        <f>E87-H87</f>
        <v>1.6015999999999622</v>
      </c>
      <c r="L87" s="123">
        <f>$D87*K87</f>
        <v>66.00193599999844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86">
        <f>E88*D88</f>
        <v>47624.2624</v>
      </c>
      <c r="G88" s="86"/>
      <c r="H88" s="86">
        <v>777.92</v>
      </c>
      <c r="I88" s="86">
        <f>$D88*H88</f>
        <v>47624.2624</v>
      </c>
      <c r="J88" s="86"/>
      <c r="K88" s="124">
        <f>E88-H88</f>
        <v>0</v>
      </c>
      <c r="L88" s="123">
        <f>$D88*K88</f>
        <v>0</v>
      </c>
    </row>
    <row r="89" spans="1:12" s="132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90"/>
      <c r="G89" s="90"/>
      <c r="H89" s="90"/>
      <c r="I89" s="90"/>
      <c r="J89" s="90"/>
      <c r="K89" s="90"/>
      <c r="L89" s="90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86">
        <f>E90*D90</f>
        <v>1413.048</v>
      </c>
      <c r="G90" s="86"/>
      <c r="H90" s="86">
        <v>0</v>
      </c>
      <c r="I90" s="86">
        <f>$D90*H90</f>
        <v>0</v>
      </c>
      <c r="J90" s="86"/>
      <c r="K90" s="124">
        <f>E90-H90</f>
        <v>15.6</v>
      </c>
      <c r="L90" s="123">
        <f>$D90*K90</f>
        <v>1413.048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86">
        <f>E91*D91</f>
        <v>6264.7714000000005</v>
      </c>
      <c r="G91" s="86"/>
      <c r="H91" s="86">
        <v>0</v>
      </c>
      <c r="I91" s="86">
        <f>$D91*H91</f>
        <v>0</v>
      </c>
      <c r="J91" s="86"/>
      <c r="K91" s="124">
        <f>E91-H91</f>
        <v>8.99</v>
      </c>
      <c r="L91" s="123">
        <f>$D91*K91</f>
        <v>6264.7714000000005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86">
        <f>E92*D92</f>
        <v>24755.4762</v>
      </c>
      <c r="G92" s="86"/>
      <c r="H92" s="86">
        <v>0</v>
      </c>
      <c r="I92" s="86">
        <f>$D92*H92</f>
        <v>0</v>
      </c>
      <c r="J92" s="86"/>
      <c r="K92" s="124">
        <f>E92-H92</f>
        <v>38.22</v>
      </c>
      <c r="L92" s="123">
        <f>$D92*K92</f>
        <v>24755.4762</v>
      </c>
    </row>
    <row r="93" spans="1:12" s="132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90"/>
      <c r="G93" s="90"/>
      <c r="H93" s="90"/>
      <c r="I93" s="90"/>
      <c r="J93" s="90"/>
      <c r="K93" s="90"/>
      <c r="L93" s="90"/>
    </row>
    <row r="94" spans="1:12" s="132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90"/>
      <c r="G94" s="90"/>
      <c r="H94" s="90"/>
      <c r="I94" s="90"/>
      <c r="J94" s="90"/>
      <c r="K94" s="90"/>
      <c r="L94" s="90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86">
        <f>E95*D95</f>
        <v>1699.4389999999999</v>
      </c>
      <c r="G95" s="86"/>
      <c r="H95" s="86">
        <v>470.044834</v>
      </c>
      <c r="I95" s="86">
        <f>$D95*H95</f>
        <v>799.0762178</v>
      </c>
      <c r="J95" s="86"/>
      <c r="K95" s="124">
        <f>E95-H95</f>
        <v>529.625166</v>
      </c>
      <c r="L95" s="123">
        <f>$D95*K95</f>
        <v>900.3627822000001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86">
        <f>E96*D96</f>
        <v>11777.0664</v>
      </c>
      <c r="G96" s="86"/>
      <c r="H96" s="86">
        <v>188.00034</v>
      </c>
      <c r="I96" s="86">
        <f>$D96*H96</f>
        <v>7572.6536952</v>
      </c>
      <c r="J96" s="86"/>
      <c r="K96" s="124">
        <f>E96-H96</f>
        <v>104.37966</v>
      </c>
      <c r="L96" s="123">
        <f>$D96*K96</f>
        <v>4204.4127048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86">
        <f>E97*D97</f>
        <v>11111.040200000001</v>
      </c>
      <c r="G97" s="86"/>
      <c r="H97" s="86">
        <v>194.503868</v>
      </c>
      <c r="I97" s="86">
        <f>$D97*H97</f>
        <v>8015.5044002800005</v>
      </c>
      <c r="J97" s="86"/>
      <c r="K97" s="124">
        <f>E97-H97</f>
        <v>75.116132</v>
      </c>
      <c r="L97" s="123">
        <f>$D97*K97</f>
        <v>3095.53579972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86">
        <f>E98*D98</f>
        <v>56247.711599999995</v>
      </c>
      <c r="G98" s="86"/>
      <c r="H98" s="86">
        <v>470.04784800000004</v>
      </c>
      <c r="I98" s="86">
        <f>$D98*H98</f>
        <v>28776.32925456</v>
      </c>
      <c r="J98" s="86"/>
      <c r="K98" s="124">
        <f>E98-H98</f>
        <v>448.7321519999999</v>
      </c>
      <c r="L98" s="123">
        <f>$D98*K98</f>
        <v>27471.382345439994</v>
      </c>
    </row>
    <row r="99" spans="1:12" s="132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90"/>
      <c r="G99" s="90"/>
      <c r="H99" s="90"/>
      <c r="I99" s="90"/>
      <c r="J99" s="90"/>
      <c r="K99" s="90"/>
      <c r="L99" s="90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86">
        <f>E100*D100</f>
        <v>1956.528</v>
      </c>
      <c r="G100" s="86"/>
      <c r="H100" s="86">
        <v>0</v>
      </c>
      <c r="I100" s="86">
        <f>$D100*H100</f>
        <v>0</v>
      </c>
      <c r="J100" s="86"/>
      <c r="K100" s="124">
        <f>E100-H100</f>
        <v>21.6</v>
      </c>
      <c r="L100" s="123">
        <f>$D100*K100</f>
        <v>1956.528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86">
        <f>E101*D101</f>
        <v>3707.2952000000005</v>
      </c>
      <c r="G101" s="86"/>
      <c r="H101" s="86">
        <v>0</v>
      </c>
      <c r="I101" s="86">
        <f>$D101*H101</f>
        <v>0</v>
      </c>
      <c r="J101" s="86"/>
      <c r="K101" s="124">
        <f>E101-H101</f>
        <v>5.32</v>
      </c>
      <c r="L101" s="123">
        <f>$D101*K101</f>
        <v>3707.2952000000005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86">
        <f>E102*D102</f>
        <v>17812.025</v>
      </c>
      <c r="G102" s="86"/>
      <c r="H102" s="86">
        <v>0</v>
      </c>
      <c r="I102" s="86">
        <f>$D102*H102</f>
        <v>0</v>
      </c>
      <c r="J102" s="86"/>
      <c r="K102" s="124">
        <f>E102-H102</f>
        <v>27.5</v>
      </c>
      <c r="L102" s="123">
        <f>$D102*K102</f>
        <v>17812.025</v>
      </c>
    </row>
    <row r="103" spans="1:12" s="132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90"/>
      <c r="G103" s="90"/>
      <c r="H103" s="90"/>
      <c r="I103" s="90"/>
      <c r="J103" s="90"/>
      <c r="K103" s="90"/>
      <c r="L103" s="90"/>
    </row>
    <row r="104" spans="1:12" s="132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90"/>
      <c r="G104" s="90"/>
      <c r="H104" s="90"/>
      <c r="I104" s="90"/>
      <c r="J104" s="90"/>
      <c r="K104" s="90"/>
      <c r="L104" s="90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86">
        <f>E105*D105</f>
        <v>1584.3999999999999</v>
      </c>
      <c r="G105" s="86"/>
      <c r="H105" s="86">
        <v>932</v>
      </c>
      <c r="I105" s="86">
        <f>$D105*H105</f>
        <v>1584.3999999999999</v>
      </c>
      <c r="J105" s="86"/>
      <c r="K105" s="124">
        <f>E105-H105</f>
        <v>0</v>
      </c>
      <c r="L105" s="123">
        <f>$D105*K105</f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86">
        <f>E106*D106</f>
        <v>19041.9672</v>
      </c>
      <c r="G106" s="86"/>
      <c r="H106" s="86">
        <v>456</v>
      </c>
      <c r="I106" s="86">
        <f>$D106*H106</f>
        <v>18367.68</v>
      </c>
      <c r="J106" s="86"/>
      <c r="K106" s="124">
        <f>E106-H106</f>
        <v>16.74000000000001</v>
      </c>
      <c r="L106" s="123">
        <f>$D106*K106</f>
        <v>674.2872000000004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86">
        <f>E107*D107</f>
        <v>19203.86</v>
      </c>
      <c r="G107" s="86"/>
      <c r="H107" s="86">
        <v>456</v>
      </c>
      <c r="I107" s="86">
        <f>$D107*H107</f>
        <v>18791.760000000002</v>
      </c>
      <c r="J107" s="86"/>
      <c r="K107" s="124">
        <f>E107-H107</f>
        <v>10</v>
      </c>
      <c r="L107" s="123">
        <f>$D107*K107</f>
        <v>412.1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86">
        <f>E108*D108</f>
        <v>48498.484000000004</v>
      </c>
      <c r="G108" s="86"/>
      <c r="H108" s="86">
        <v>792</v>
      </c>
      <c r="I108" s="86">
        <f>$D108*H108</f>
        <v>48486.24</v>
      </c>
      <c r="J108" s="86"/>
      <c r="K108" s="124">
        <f>E108-H108</f>
        <v>0.20000000000004547</v>
      </c>
      <c r="L108" s="123">
        <f>$D108*K108</f>
        <v>12.244000000002783</v>
      </c>
    </row>
    <row r="109" spans="1:12" s="132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90"/>
      <c r="G109" s="90"/>
      <c r="H109" s="90"/>
      <c r="I109" s="90"/>
      <c r="J109" s="90"/>
      <c r="K109" s="90"/>
      <c r="L109" s="90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86">
        <f>E110*D110</f>
        <v>1413.048</v>
      </c>
      <c r="G110" s="86"/>
      <c r="H110" s="86">
        <v>0</v>
      </c>
      <c r="I110" s="86">
        <f>$D110*H110</f>
        <v>0</v>
      </c>
      <c r="J110" s="86"/>
      <c r="K110" s="124">
        <f>E110-H110</f>
        <v>15.6</v>
      </c>
      <c r="L110" s="123">
        <f>$D110*K110</f>
        <v>1413.048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86">
        <f>E111*D111</f>
        <v>6452.9236</v>
      </c>
      <c r="G111" s="86"/>
      <c r="H111" s="86">
        <v>0</v>
      </c>
      <c r="I111" s="86">
        <f>$D111*H111</f>
        <v>0</v>
      </c>
      <c r="J111" s="86"/>
      <c r="K111" s="124">
        <f>E111-H111</f>
        <v>9.26</v>
      </c>
      <c r="L111" s="123">
        <f>$D111*K111</f>
        <v>6452.9236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86">
        <f>E112*D112</f>
        <v>25215.350300000002</v>
      </c>
      <c r="G112" s="86"/>
      <c r="H112" s="86">
        <v>0</v>
      </c>
      <c r="I112" s="86">
        <f>$D112*H112</f>
        <v>0</v>
      </c>
      <c r="J112" s="86"/>
      <c r="K112" s="124">
        <f>E112-H112</f>
        <v>38.93</v>
      </c>
      <c r="L112" s="123">
        <f>$D112*K112</f>
        <v>25215.350300000002</v>
      </c>
    </row>
    <row r="113" spans="1:12" s="132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90"/>
      <c r="G113" s="90"/>
      <c r="H113" s="90"/>
      <c r="I113" s="90"/>
      <c r="J113" s="90"/>
      <c r="K113" s="90"/>
      <c r="L113" s="90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86">
        <f>E114*D114</f>
        <v>1987.6</v>
      </c>
      <c r="G114" s="86"/>
      <c r="H114" s="86">
        <v>0</v>
      </c>
      <c r="I114" s="86">
        <f>$D114*H114</f>
        <v>0</v>
      </c>
      <c r="J114" s="86"/>
      <c r="K114" s="124">
        <f>E114-H114</f>
        <v>20</v>
      </c>
      <c r="L114" s="123">
        <f>$D114*K114</f>
        <v>1987.6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86">
        <f>E115*D115</f>
        <v>10137.119999999999</v>
      </c>
      <c r="G115" s="86"/>
      <c r="H115" s="86">
        <v>0</v>
      </c>
      <c r="I115" s="86">
        <f>$D115*H115</f>
        <v>0</v>
      </c>
      <c r="J115" s="86"/>
      <c r="K115" s="124">
        <f>E115-H115</f>
        <v>48</v>
      </c>
      <c r="L115" s="123">
        <f>$D115*K115</f>
        <v>10137.119999999999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86">
        <f>E116*D116</f>
        <v>5739.36</v>
      </c>
      <c r="G116" s="86"/>
      <c r="H116" s="86">
        <v>0</v>
      </c>
      <c r="I116" s="86">
        <f>$D116*H116</f>
        <v>0</v>
      </c>
      <c r="J116" s="86"/>
      <c r="K116" s="124">
        <f>E116-H116</f>
        <v>22</v>
      </c>
      <c r="L116" s="123">
        <f>$D116*K116</f>
        <v>5739.36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86">
        <f>E117*D117</f>
        <v>11210.400000000001</v>
      </c>
      <c r="G117" s="86"/>
      <c r="H117" s="86">
        <v>0</v>
      </c>
      <c r="I117" s="86">
        <f>$D117*H117</f>
        <v>0</v>
      </c>
      <c r="J117" s="86"/>
      <c r="K117" s="124">
        <f>E117-H117</f>
        <v>48</v>
      </c>
      <c r="L117" s="123">
        <f>$D117*K117</f>
        <v>11210.400000000001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86">
        <f>E118*D118</f>
        <v>5463.4800000000005</v>
      </c>
      <c r="G118" s="86"/>
      <c r="H118" s="86">
        <v>0</v>
      </c>
      <c r="I118" s="86">
        <f>$D118*H118</f>
        <v>0</v>
      </c>
      <c r="J118" s="86"/>
      <c r="K118" s="124">
        <f>E118-H118</f>
        <v>22</v>
      </c>
      <c r="L118" s="123">
        <f>$D118*K118</f>
        <v>5463.4800000000005</v>
      </c>
    </row>
    <row r="119" spans="1:12" s="53" customFormat="1" ht="12.75">
      <c r="A119" s="74"/>
      <c r="B119" s="78"/>
      <c r="C119" s="76"/>
      <c r="D119" s="77"/>
      <c r="E119" s="77"/>
      <c r="F119" s="77"/>
      <c r="G119" s="77"/>
      <c r="H119" s="77"/>
      <c r="I119" s="77"/>
      <c r="J119" s="77"/>
      <c r="K119" s="128"/>
      <c r="L119" s="125"/>
    </row>
    <row r="120" spans="1:12" s="53" customFormat="1" ht="12.75">
      <c r="A120" s="74"/>
      <c r="B120" s="78"/>
      <c r="C120" s="76"/>
      <c r="D120" s="77"/>
      <c r="E120" s="77"/>
      <c r="F120" s="77"/>
      <c r="G120" s="77"/>
      <c r="H120" s="77"/>
      <c r="I120" s="77"/>
      <c r="J120" s="77"/>
      <c r="K120" s="128"/>
      <c r="L120" s="125"/>
    </row>
    <row r="121" spans="1:12" s="53" customFormat="1" ht="12.75">
      <c r="A121" s="74"/>
      <c r="B121" s="78"/>
      <c r="C121" s="76"/>
      <c r="D121" s="77"/>
      <c r="E121" s="77"/>
      <c r="F121" s="77"/>
      <c r="G121" s="77"/>
      <c r="H121" s="77"/>
      <c r="I121" s="77"/>
      <c r="J121" s="77"/>
      <c r="K121" s="128"/>
      <c r="L121" s="125"/>
    </row>
    <row r="122" spans="1:12" s="53" customFormat="1" ht="12.75">
      <c r="A122" s="69"/>
      <c r="B122" s="70"/>
      <c r="C122" s="71"/>
      <c r="D122" s="72"/>
      <c r="E122" s="73"/>
      <c r="F122" s="73"/>
      <c r="G122" s="73"/>
      <c r="H122" s="73"/>
      <c r="I122" s="73"/>
      <c r="J122" s="73"/>
      <c r="K122" s="129"/>
      <c r="L122" s="126"/>
    </row>
    <row r="123" spans="1:12" s="60" customFormat="1" ht="14.25">
      <c r="A123" s="58"/>
      <c r="B123" s="74"/>
      <c r="C123" s="55"/>
      <c r="D123" s="56"/>
      <c r="E123" s="57"/>
      <c r="F123" s="51">
        <f>SUM(F10:F118)</f>
        <v>1240000.0336000002</v>
      </c>
      <c r="G123" s="51"/>
      <c r="H123" s="51"/>
      <c r="I123" s="51">
        <f>SUM(I10:I118)</f>
        <v>991461.0957791501</v>
      </c>
      <c r="J123" s="51"/>
      <c r="K123" s="127"/>
      <c r="L123" s="127">
        <f>SUM(L10:L118)</f>
        <v>248633.44197570998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4:11" s="60" customFormat="1" ht="15">
      <c r="D125" s="63"/>
      <c r="K125" s="111"/>
    </row>
    <row r="126" spans="4:11" s="60" customFormat="1" ht="15">
      <c r="D126" s="63"/>
      <c r="K126" s="130"/>
    </row>
  </sheetData>
  <sheetProtection/>
  <mergeCells count="11">
    <mergeCell ref="A6:L6"/>
    <mergeCell ref="A8:A9"/>
    <mergeCell ref="B8:B9"/>
    <mergeCell ref="A1:L1"/>
    <mergeCell ref="A3:L3"/>
    <mergeCell ref="A4:L4"/>
    <mergeCell ref="A124:L124"/>
    <mergeCell ref="C8:F8"/>
    <mergeCell ref="H8:I8"/>
    <mergeCell ref="K8:L8"/>
    <mergeCell ref="A5:L5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zoomScalePageLayoutView="0" workbookViewId="0" topLeftCell="A1">
      <selection activeCell="G118" sqref="G118"/>
    </sheetView>
  </sheetViews>
  <sheetFormatPr defaultColWidth="9.140625" defaultRowHeight="15"/>
  <cols>
    <col min="1" max="1" width="9.28125" style="46" customWidth="1"/>
    <col min="2" max="2" width="48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112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9.140625" style="46" customWidth="1"/>
    <col min="14" max="14" width="10.28125" style="46" bestFit="1" customWidth="1"/>
    <col min="15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208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209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4"/>
      <c r="B7" s="115"/>
      <c r="C7" s="115"/>
      <c r="D7" s="115"/>
      <c r="E7" s="115"/>
      <c r="F7" s="115"/>
      <c r="G7" s="116"/>
      <c r="H7" s="116"/>
      <c r="I7" s="116"/>
      <c r="J7" s="116"/>
      <c r="K7" s="116"/>
      <c r="L7" s="116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>
        <f>E16-F16</f>
        <v>0</v>
      </c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>K16+J16</f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>K17+J17</f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>
        <f>E18-F18</f>
        <v>0</v>
      </c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>K18+J18</f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>K20+J20</f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>
        <f>E21-F21</f>
        <v>0</v>
      </c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>K21+J21</f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>
        <f>E22-F22</f>
        <v>0</v>
      </c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>K22+J22</f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f>504.706524+1136.17</f>
        <v>1640.876524</v>
      </c>
      <c r="G25" s="92">
        <f>E25-F25</f>
        <v>5.263476000000082</v>
      </c>
      <c r="H25" s="89">
        <f>G25+F25</f>
        <v>1646.14</v>
      </c>
      <c r="I25" s="87">
        <f t="shared" si="0"/>
        <v>2798.438</v>
      </c>
      <c r="J25" s="87">
        <f t="shared" si="1"/>
        <v>2789.4900908</v>
      </c>
      <c r="K25" s="87">
        <f t="shared" si="2"/>
        <v>8.94790920000014</v>
      </c>
      <c r="L25" s="87">
        <f>K25+J25</f>
        <v>2798.438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699.9436519999999</v>
      </c>
      <c r="G26" s="92">
        <f>E26-F26</f>
        <v>29.696348000000057</v>
      </c>
      <c r="H26" s="89">
        <f>G26+F26</f>
        <v>729.64</v>
      </c>
      <c r="I26" s="87">
        <f t="shared" si="0"/>
        <v>29389.8992</v>
      </c>
      <c r="J26" s="87">
        <f t="shared" si="1"/>
        <v>28193.730302559998</v>
      </c>
      <c r="K26" s="87">
        <f t="shared" si="2"/>
        <v>1196.1688974400024</v>
      </c>
      <c r="L26" s="87">
        <f>K26+J26</f>
        <v>29389.8992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729.64</v>
      </c>
      <c r="G27" s="92">
        <f>E27-F27</f>
        <v>0</v>
      </c>
      <c r="H27" s="89">
        <f>G27+F27</f>
        <v>729.64</v>
      </c>
      <c r="I27" s="87">
        <f t="shared" si="0"/>
        <v>30068.4644</v>
      </c>
      <c r="J27" s="87">
        <f t="shared" si="1"/>
        <v>30068.4644</v>
      </c>
      <c r="K27" s="87">
        <f t="shared" si="2"/>
        <v>0</v>
      </c>
      <c r="L27" s="87">
        <f>K27+J27</f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1427.392725</v>
      </c>
      <c r="G28" s="92"/>
      <c r="H28" s="89">
        <f>G28+F28</f>
        <v>1427.392725</v>
      </c>
      <c r="I28" s="87">
        <f t="shared" si="0"/>
        <v>87376.245</v>
      </c>
      <c r="J28" s="87">
        <f t="shared" si="1"/>
        <v>87384.9826245</v>
      </c>
      <c r="K28" s="87">
        <f t="shared" si="2"/>
        <v>0</v>
      </c>
      <c r="L28" s="87">
        <f>K28+J28</f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>
        <f>E30-F30</f>
        <v>0</v>
      </c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>K30+J30</f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>K31+J31</f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>
        <v>75.72</v>
      </c>
      <c r="G32" s="92">
        <f>E32-F32</f>
        <v>0</v>
      </c>
      <c r="H32" s="89">
        <f>G32+F32</f>
        <v>75.72</v>
      </c>
      <c r="I32" s="87">
        <f t="shared" si="0"/>
        <v>49044.601200000005</v>
      </c>
      <c r="J32" s="87">
        <f t="shared" si="1"/>
        <v>49044.601200000005</v>
      </c>
      <c r="K32" s="87">
        <f t="shared" si="2"/>
        <v>0</v>
      </c>
      <c r="L32" s="87">
        <f>K32+J32</f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1825.2692459999998</v>
      </c>
      <c r="G35" s="92"/>
      <c r="H35" s="89">
        <f>G35+F35</f>
        <v>1825.2692459999998</v>
      </c>
      <c r="I35" s="87">
        <f t="shared" si="0"/>
        <v>3044.8019999999997</v>
      </c>
      <c r="J35" s="87">
        <f t="shared" si="1"/>
        <v>3102.9577182</v>
      </c>
      <c r="K35" s="87">
        <f t="shared" si="2"/>
        <v>0</v>
      </c>
      <c r="L35" s="87">
        <f>K35+J35</f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857.525472</v>
      </c>
      <c r="G36" s="92"/>
      <c r="H36" s="89">
        <f>G36+F36</f>
        <v>857.525472</v>
      </c>
      <c r="I36" s="87">
        <f t="shared" si="0"/>
        <v>34513.5152</v>
      </c>
      <c r="J36" s="87">
        <f t="shared" si="1"/>
        <v>34541.12601216</v>
      </c>
      <c r="K36" s="87">
        <f t="shared" si="2"/>
        <v>0</v>
      </c>
      <c r="L36" s="87">
        <f>K36+J36</f>
        <v>34541.12601216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>
        <f aca="true" t="shared" si="3" ref="G37:G42">E37-F37</f>
        <v>0</v>
      </c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>K37+J37</f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1542.69576</v>
      </c>
      <c r="G38" s="92"/>
      <c r="H38" s="89">
        <f>G38+F38</f>
        <v>1542.69576</v>
      </c>
      <c r="I38" s="87">
        <f t="shared" si="0"/>
        <v>94538.3728</v>
      </c>
      <c r="J38" s="87">
        <f t="shared" si="1"/>
        <v>94443.8344272</v>
      </c>
      <c r="K38" s="87">
        <f t="shared" si="2"/>
        <v>0</v>
      </c>
      <c r="L38" s="87">
        <f>K38+J38</f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11.027016</v>
      </c>
      <c r="G40" s="92">
        <f t="shared" si="3"/>
        <v>23.292984</v>
      </c>
      <c r="H40" s="89">
        <f>G40+F40</f>
        <v>34.32</v>
      </c>
      <c r="I40" s="87">
        <f t="shared" si="0"/>
        <v>3108.7056</v>
      </c>
      <c r="J40" s="87">
        <f t="shared" si="1"/>
        <v>998.82710928</v>
      </c>
      <c r="K40" s="87">
        <f t="shared" si="2"/>
        <v>2109.87849072</v>
      </c>
      <c r="L40" s="87">
        <f>K40+J40</f>
        <v>3108.7056000000002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>K41+J41</f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67.54</v>
      </c>
      <c r="G42" s="92">
        <f t="shared" si="3"/>
        <v>0</v>
      </c>
      <c r="H42" s="89">
        <f>G42+F42</f>
        <v>67.54</v>
      </c>
      <c r="I42" s="87">
        <f t="shared" si="0"/>
        <v>43746.3334</v>
      </c>
      <c r="J42" s="87">
        <f t="shared" si="1"/>
        <v>43746.3334</v>
      </c>
      <c r="K42" s="87">
        <f t="shared" si="2"/>
        <v>0</v>
      </c>
      <c r="L42" s="87">
        <f>K42+J42</f>
        <v>43746.3334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>
        <v>471.6</v>
      </c>
      <c r="G45" s="92">
        <f>E45-F45</f>
        <v>0</v>
      </c>
      <c r="H45" s="89">
        <f>G45+F45</f>
        <v>471.6</v>
      </c>
      <c r="I45" s="87">
        <f t="shared" si="0"/>
        <v>801.72</v>
      </c>
      <c r="J45" s="87">
        <f t="shared" si="1"/>
        <v>801.72</v>
      </c>
      <c r="K45" s="87">
        <f t="shared" si="2"/>
        <v>0</v>
      </c>
      <c r="L45" s="87">
        <f>K45+J45</f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>
        <v>196.9</v>
      </c>
      <c r="G46" s="92">
        <f>E46-F46</f>
        <v>0</v>
      </c>
      <c r="H46" s="89">
        <f>G46+F46</f>
        <v>196.9</v>
      </c>
      <c r="I46" s="87">
        <f t="shared" si="0"/>
        <v>7931.1320000000005</v>
      </c>
      <c r="J46" s="87">
        <f t="shared" si="1"/>
        <v>7931.1320000000005</v>
      </c>
      <c r="K46" s="87">
        <f t="shared" si="2"/>
        <v>0</v>
      </c>
      <c r="L46" s="87">
        <f>K46+J46</f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>
        <v>188.64</v>
      </c>
      <c r="G47" s="92">
        <f>E47-F47</f>
        <v>0</v>
      </c>
      <c r="H47" s="89">
        <f>G47+F47</f>
        <v>188.64</v>
      </c>
      <c r="I47" s="87">
        <f t="shared" si="0"/>
        <v>7773.854399999999</v>
      </c>
      <c r="J47" s="87">
        <f t="shared" si="1"/>
        <v>7773.854399999999</v>
      </c>
      <c r="K47" s="87">
        <f t="shared" si="2"/>
        <v>0</v>
      </c>
      <c r="L47" s="87">
        <f>K47+J47</f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>
        <v>415.01</v>
      </c>
      <c r="G48" s="92">
        <f>E48-F48</f>
        <v>0</v>
      </c>
      <c r="H48" s="89">
        <f>G48+F48</f>
        <v>415.01</v>
      </c>
      <c r="I48" s="87">
        <f t="shared" si="0"/>
        <v>25406.9122</v>
      </c>
      <c r="J48" s="87">
        <f t="shared" si="1"/>
        <v>25406.9122</v>
      </c>
      <c r="K48" s="87">
        <f t="shared" si="2"/>
        <v>0</v>
      </c>
      <c r="L48" s="87">
        <f>K48+J48</f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>
        <v>7.38</v>
      </c>
      <c r="G50" s="92"/>
      <c r="H50" s="89">
        <f>G50+F50</f>
        <v>7.38</v>
      </c>
      <c r="I50" s="87">
        <f t="shared" si="0"/>
        <v>1304.352</v>
      </c>
      <c r="J50" s="87">
        <f t="shared" si="1"/>
        <v>668.4804</v>
      </c>
      <c r="K50" s="87">
        <f t="shared" si="2"/>
        <v>0</v>
      </c>
      <c r="L50" s="87">
        <f>K50+J50</f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>
        <v>0</v>
      </c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>K51+J51</f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>
        <v>18.64</v>
      </c>
      <c r="G52" s="92">
        <f>E52-F52</f>
        <v>0</v>
      </c>
      <c r="H52" s="89">
        <f>G52+F52</f>
        <v>18.64</v>
      </c>
      <c r="I52" s="87">
        <f t="shared" si="0"/>
        <v>12073.314400000001</v>
      </c>
      <c r="J52" s="87">
        <f t="shared" si="1"/>
        <v>12073.314400000001</v>
      </c>
      <c r="K52" s="87">
        <f t="shared" si="2"/>
        <v>0</v>
      </c>
      <c r="L52" s="87">
        <f>K52+J52</f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>
        <f>E55-F55</f>
        <v>374.56</v>
      </c>
      <c r="H55" s="89">
        <f>G55+F55</f>
        <v>374.56</v>
      </c>
      <c r="I55" s="87">
        <f t="shared" si="0"/>
        <v>636.752</v>
      </c>
      <c r="J55" s="87">
        <f t="shared" si="1"/>
        <v>0</v>
      </c>
      <c r="K55" s="87">
        <f t="shared" si="2"/>
        <v>636.752</v>
      </c>
      <c r="L55" s="87">
        <f>K55+J55</f>
        <v>636.752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>
        <f>E56-F56</f>
        <v>198.54</v>
      </c>
      <c r="H56" s="89">
        <f>G56+F56</f>
        <v>198.54</v>
      </c>
      <c r="I56" s="87">
        <f t="shared" si="0"/>
        <v>7997.1912</v>
      </c>
      <c r="J56" s="87">
        <f t="shared" si="1"/>
        <v>0</v>
      </c>
      <c r="K56" s="87">
        <f t="shared" si="2"/>
        <v>7997.1912</v>
      </c>
      <c r="L56" s="87">
        <f>K56+J56</f>
        <v>7997.1912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>
        <f>E57-F57</f>
        <v>191.28</v>
      </c>
      <c r="H57" s="89">
        <f>G57+F57</f>
        <v>191.28</v>
      </c>
      <c r="I57" s="87">
        <f t="shared" si="0"/>
        <v>7882.6488</v>
      </c>
      <c r="J57" s="87">
        <f t="shared" si="1"/>
        <v>0</v>
      </c>
      <c r="K57" s="87">
        <f t="shared" si="2"/>
        <v>7882.6488</v>
      </c>
      <c r="L57" s="87">
        <f>K57+J57</f>
        <v>7882.6488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>
        <f>E58-F58</f>
        <v>317.18</v>
      </c>
      <c r="H58" s="89">
        <f>G58+F58</f>
        <v>317.18</v>
      </c>
      <c r="I58" s="87">
        <f t="shared" si="0"/>
        <v>19417.7596</v>
      </c>
      <c r="J58" s="87">
        <f t="shared" si="1"/>
        <v>0</v>
      </c>
      <c r="K58" s="87">
        <f t="shared" si="2"/>
        <v>19417.7596</v>
      </c>
      <c r="L58" s="87">
        <f>K58+J58</f>
        <v>19417.7596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>
        <v>2.16</v>
      </c>
      <c r="G60" s="92">
        <f>E60-F60</f>
        <v>12.24</v>
      </c>
      <c r="H60" s="89">
        <f>G60+F60</f>
        <v>14.4</v>
      </c>
      <c r="I60" s="87">
        <f t="shared" si="0"/>
        <v>1304.352</v>
      </c>
      <c r="J60" s="87">
        <f t="shared" si="1"/>
        <v>195.6528</v>
      </c>
      <c r="K60" s="87">
        <f t="shared" si="2"/>
        <v>1108.6992</v>
      </c>
      <c r="L60" s="87">
        <f>K60+J60</f>
        <v>1304.352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>
        <v>0</v>
      </c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>K61+J61</f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>
        <v>19.23</v>
      </c>
      <c r="G62" s="92">
        <f>E62-F62</f>
        <v>0</v>
      </c>
      <c r="H62" s="89">
        <f>G62+F62</f>
        <v>19.23</v>
      </c>
      <c r="I62" s="87">
        <f t="shared" si="0"/>
        <v>12455.463300000001</v>
      </c>
      <c r="J62" s="87">
        <f t="shared" si="1"/>
        <v>12455.463300000001</v>
      </c>
      <c r="K62" s="87">
        <f t="shared" si="2"/>
        <v>0</v>
      </c>
      <c r="L62" s="87">
        <f>K62+J62</f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>
        <v>391.72</v>
      </c>
      <c r="G65" s="92">
        <f>E65-F65</f>
        <v>0</v>
      </c>
      <c r="H65" s="89">
        <f>G65+F65</f>
        <v>391.72</v>
      </c>
      <c r="I65" s="87">
        <f t="shared" si="0"/>
        <v>665.924</v>
      </c>
      <c r="J65" s="87">
        <f t="shared" si="1"/>
        <v>665.924</v>
      </c>
      <c r="K65" s="87">
        <f t="shared" si="2"/>
        <v>0</v>
      </c>
      <c r="L65" s="87">
        <f>K65+J65</f>
        <v>665.924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>
        <v>190.001824</v>
      </c>
      <c r="G66" s="92">
        <f>E66-F66</f>
        <v>14.918175999999988</v>
      </c>
      <c r="H66" s="89">
        <f>G66+F66</f>
        <v>204.92</v>
      </c>
      <c r="I66" s="87">
        <f t="shared" si="0"/>
        <v>8254.177599999999</v>
      </c>
      <c r="J66" s="87">
        <f t="shared" si="1"/>
        <v>7653.27347072</v>
      </c>
      <c r="K66" s="87">
        <f t="shared" si="2"/>
        <v>600.9041292799996</v>
      </c>
      <c r="L66" s="87">
        <f>K66+J66</f>
        <v>8254.177599999999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>
        <v>190.018144</v>
      </c>
      <c r="G67" s="92"/>
      <c r="H67" s="89">
        <f>G67+F67</f>
        <v>190.018144</v>
      </c>
      <c r="I67" s="87">
        <f t="shared" si="0"/>
        <v>7906.5506000000005</v>
      </c>
      <c r="J67" s="87">
        <f t="shared" si="1"/>
        <v>7830.647714240001</v>
      </c>
      <c r="K67" s="87">
        <f t="shared" si="2"/>
        <v>0</v>
      </c>
      <c r="L67" s="87">
        <f>K67+J67</f>
        <v>7830.647714240001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>
        <v>334.16</v>
      </c>
      <c r="G68" s="92">
        <f>E68-F68</f>
        <v>0</v>
      </c>
      <c r="H68" s="89">
        <f>G68+F68</f>
        <v>334.16</v>
      </c>
      <c r="I68" s="87">
        <f t="shared" si="0"/>
        <v>20457.2752</v>
      </c>
      <c r="J68" s="87">
        <f t="shared" si="1"/>
        <v>20457.2752</v>
      </c>
      <c r="K68" s="87">
        <f t="shared" si="2"/>
        <v>0</v>
      </c>
      <c r="L68" s="87">
        <f>K68+J68</f>
        <v>20457.2752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>
        <v>14.4</v>
      </c>
      <c r="G70" s="92">
        <f>E70-F70</f>
        <v>0</v>
      </c>
      <c r="H70" s="89">
        <f>G70+F70</f>
        <v>14.4</v>
      </c>
      <c r="I70" s="87">
        <f t="shared" si="0"/>
        <v>1304.352</v>
      </c>
      <c r="J70" s="87">
        <f t="shared" si="1"/>
        <v>1304.352</v>
      </c>
      <c r="K70" s="87">
        <f t="shared" si="2"/>
        <v>0</v>
      </c>
      <c r="L70" s="87">
        <f>K70+J70</f>
        <v>1304.352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>
        <v>0</v>
      </c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>K71+J71</f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>
        <v>19.73</v>
      </c>
      <c r="G72" s="92">
        <f>E72-F72</f>
        <v>0</v>
      </c>
      <c r="H72" s="89">
        <f>G72+F72</f>
        <v>19.73</v>
      </c>
      <c r="I72" s="87">
        <f t="shared" si="0"/>
        <v>12779.3183</v>
      </c>
      <c r="J72" s="87">
        <f t="shared" si="1"/>
        <v>12779.3183</v>
      </c>
      <c r="K72" s="87">
        <f t="shared" si="2"/>
        <v>0</v>
      </c>
      <c r="L72" s="87">
        <f>K72+J72</f>
        <v>12779.3183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3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>
        <v>979.02</v>
      </c>
      <c r="G75" s="92">
        <f>E75-F75</f>
        <v>0</v>
      </c>
      <c r="H75" s="89">
        <f>G75+F75</f>
        <v>979.02</v>
      </c>
      <c r="I75" s="87">
        <f t="shared" si="0"/>
        <v>1664.3339999999998</v>
      </c>
      <c r="J75" s="87">
        <f t="shared" si="1"/>
        <v>1664.3339999999998</v>
      </c>
      <c r="K75" s="87">
        <f t="shared" si="2"/>
        <v>0</v>
      </c>
      <c r="L75" s="87">
        <f>K75+J75</f>
        <v>1664.3339999999998</v>
      </c>
      <c r="M75" s="53">
        <v>1664.3339999999998</v>
      </c>
    </row>
    <row r="76" spans="1:13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>
        <v>455.980564</v>
      </c>
      <c r="G76" s="92">
        <f>E76-F76</f>
        <v>14.199435999999992</v>
      </c>
      <c r="H76" s="89">
        <f>G76+F76</f>
        <v>470.18</v>
      </c>
      <c r="I76" s="87">
        <f t="shared" si="0"/>
        <v>18938.8504</v>
      </c>
      <c r="J76" s="87">
        <f t="shared" si="1"/>
        <v>18366.89711792</v>
      </c>
      <c r="K76" s="87">
        <f t="shared" si="2"/>
        <v>571.9532820799997</v>
      </c>
      <c r="L76" s="87">
        <f>K76+J76</f>
        <v>18938.850400000003</v>
      </c>
      <c r="M76" s="53">
        <v>18366.89711792</v>
      </c>
    </row>
    <row r="77" spans="1:13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>
        <v>454.39</v>
      </c>
      <c r="G77" s="92">
        <f>E77-F77</f>
        <v>0</v>
      </c>
      <c r="H77" s="89">
        <f>G77+F77</f>
        <v>454.39</v>
      </c>
      <c r="I77" s="87">
        <f t="shared" si="0"/>
        <v>18725.4119</v>
      </c>
      <c r="J77" s="87">
        <f t="shared" si="1"/>
        <v>18725.4119</v>
      </c>
      <c r="K77" s="87">
        <f t="shared" si="2"/>
        <v>0</v>
      </c>
      <c r="L77" s="87">
        <f>K77+J77</f>
        <v>18725.4119</v>
      </c>
      <c r="M77" s="53">
        <v>18725.4119</v>
      </c>
    </row>
    <row r="78" spans="1:13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>
        <v>842.7</v>
      </c>
      <c r="G78" s="92">
        <f>E78-F78</f>
        <v>0</v>
      </c>
      <c r="H78" s="89">
        <f>G78+F78</f>
        <v>842.7</v>
      </c>
      <c r="I78" s="87">
        <f t="shared" si="0"/>
        <v>51590.094000000005</v>
      </c>
      <c r="J78" s="87">
        <f t="shared" si="1"/>
        <v>51590.094000000005</v>
      </c>
      <c r="K78" s="87">
        <f t="shared" si="2"/>
        <v>0</v>
      </c>
      <c r="L78" s="87">
        <f>K78+J78</f>
        <v>51590.094000000005</v>
      </c>
      <c r="M78" s="53">
        <v>51590.094000000005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>
        <f>E80-F80</f>
        <v>15.6</v>
      </c>
      <c r="H80" s="89">
        <f aca="true" t="shared" si="4" ref="H80:H118">G80+F80</f>
        <v>15.6</v>
      </c>
      <c r="I80" s="87">
        <f aca="true" t="shared" si="5" ref="I80:I118">E80*D80</f>
        <v>1413.048</v>
      </c>
      <c r="J80" s="87">
        <f aca="true" t="shared" si="6" ref="J80:J118">F80*D80</f>
        <v>0</v>
      </c>
      <c r="K80" s="87">
        <f aca="true" t="shared" si="7" ref="K80:K118">D80*G80</f>
        <v>1413.048</v>
      </c>
      <c r="L80" s="87">
        <f aca="true" t="shared" si="8" ref="L80:L118">K80+J80</f>
        <v>1413.048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4"/>
        <v>0</v>
      </c>
      <c r="I81" s="87">
        <f t="shared" si="5"/>
        <v>6313.551600000001</v>
      </c>
      <c r="J81" s="87">
        <f t="shared" si="6"/>
        <v>0</v>
      </c>
      <c r="K81" s="87">
        <f t="shared" si="7"/>
        <v>0</v>
      </c>
      <c r="L81" s="87">
        <f t="shared" si="8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>
        <f>E82-F82</f>
        <v>37.97</v>
      </c>
      <c r="H82" s="89">
        <f t="shared" si="4"/>
        <v>37.97</v>
      </c>
      <c r="I82" s="87">
        <f t="shared" si="5"/>
        <v>24593.5487</v>
      </c>
      <c r="J82" s="87">
        <f t="shared" si="6"/>
        <v>0</v>
      </c>
      <c r="K82" s="87">
        <f t="shared" si="7"/>
        <v>24593.5487</v>
      </c>
      <c r="L82" s="87">
        <f t="shared" si="8"/>
        <v>24593.5487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>
        <v>915.2</v>
      </c>
      <c r="G85" s="92">
        <f>E85-F85</f>
        <v>0</v>
      </c>
      <c r="H85" s="89">
        <f t="shared" si="4"/>
        <v>915.2</v>
      </c>
      <c r="I85" s="87">
        <f t="shared" si="5"/>
        <v>1555.8400000000001</v>
      </c>
      <c r="J85" s="87">
        <f t="shared" si="6"/>
        <v>1555.8400000000001</v>
      </c>
      <c r="K85" s="87">
        <f t="shared" si="7"/>
        <v>0</v>
      </c>
      <c r="L85" s="87">
        <f t="shared" si="8"/>
        <v>1555.8400000000001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>
        <v>456.08008</v>
      </c>
      <c r="G86" s="92">
        <f>E86-F86</f>
        <v>8.359919999999988</v>
      </c>
      <c r="H86" s="89">
        <f t="shared" si="4"/>
        <v>464.44</v>
      </c>
      <c r="I86" s="87">
        <f t="shared" si="5"/>
        <v>18707.643200000002</v>
      </c>
      <c r="J86" s="87">
        <f t="shared" si="6"/>
        <v>18370.9056224</v>
      </c>
      <c r="K86" s="87">
        <f t="shared" si="7"/>
        <v>336.73757759999955</v>
      </c>
      <c r="L86" s="87">
        <f t="shared" si="8"/>
        <v>18707.643200000002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>
        <v>455.99840000000006</v>
      </c>
      <c r="G87" s="92"/>
      <c r="H87" s="89">
        <f t="shared" si="4"/>
        <v>455.99840000000006</v>
      </c>
      <c r="I87" s="87">
        <f t="shared" si="5"/>
        <v>18857.696</v>
      </c>
      <c r="J87" s="87">
        <f t="shared" si="6"/>
        <v>18791.694064000003</v>
      </c>
      <c r="K87" s="87">
        <f t="shared" si="7"/>
        <v>0</v>
      </c>
      <c r="L87" s="87">
        <f t="shared" si="8"/>
        <v>18791.694064000003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>
        <v>777.92</v>
      </c>
      <c r="G88" s="92">
        <f>E88-F88</f>
        <v>0</v>
      </c>
      <c r="H88" s="89">
        <f t="shared" si="4"/>
        <v>777.92</v>
      </c>
      <c r="I88" s="87">
        <f t="shared" si="5"/>
        <v>47624.2624</v>
      </c>
      <c r="J88" s="87">
        <f t="shared" si="6"/>
        <v>47624.2624</v>
      </c>
      <c r="K88" s="87">
        <f t="shared" si="7"/>
        <v>0</v>
      </c>
      <c r="L88" s="87">
        <f t="shared" si="8"/>
        <v>47624.2624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>
        <f>E90-F90</f>
        <v>15.6</v>
      </c>
      <c r="H90" s="89">
        <f t="shared" si="4"/>
        <v>15.6</v>
      </c>
      <c r="I90" s="87">
        <f t="shared" si="5"/>
        <v>1413.048</v>
      </c>
      <c r="J90" s="87">
        <f t="shared" si="6"/>
        <v>0</v>
      </c>
      <c r="K90" s="87">
        <f t="shared" si="7"/>
        <v>1413.048</v>
      </c>
      <c r="L90" s="87">
        <f t="shared" si="8"/>
        <v>1413.048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4"/>
        <v>0</v>
      </c>
      <c r="I91" s="87">
        <f t="shared" si="5"/>
        <v>6264.7714000000005</v>
      </c>
      <c r="J91" s="87">
        <f t="shared" si="6"/>
        <v>0</v>
      </c>
      <c r="K91" s="87">
        <f t="shared" si="7"/>
        <v>0</v>
      </c>
      <c r="L91" s="87">
        <f t="shared" si="8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>
        <f>E92-F92</f>
        <v>38.22</v>
      </c>
      <c r="H92" s="89">
        <f t="shared" si="4"/>
        <v>38.22</v>
      </c>
      <c r="I92" s="87">
        <f t="shared" si="5"/>
        <v>24755.4762</v>
      </c>
      <c r="J92" s="87">
        <f t="shared" si="6"/>
        <v>0</v>
      </c>
      <c r="K92" s="87">
        <f t="shared" si="7"/>
        <v>24755.4762</v>
      </c>
      <c r="L92" s="87">
        <f t="shared" si="8"/>
        <v>24755.4762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105">
        <v>470.044834</v>
      </c>
      <c r="G95" s="92">
        <f>E95-F95</f>
        <v>529.625166</v>
      </c>
      <c r="H95" s="89">
        <f t="shared" si="4"/>
        <v>999.6700000000001</v>
      </c>
      <c r="I95" s="87">
        <f t="shared" si="5"/>
        <v>1699.4389999999999</v>
      </c>
      <c r="J95" s="87">
        <f t="shared" si="6"/>
        <v>799.0762178</v>
      </c>
      <c r="K95" s="87">
        <f t="shared" si="7"/>
        <v>900.3627822000001</v>
      </c>
      <c r="L95" s="87">
        <f t="shared" si="8"/>
        <v>1699.439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105">
        <v>188.00034</v>
      </c>
      <c r="G96" s="92">
        <f>E96-F96</f>
        <v>104.37966</v>
      </c>
      <c r="H96" s="89">
        <f t="shared" si="4"/>
        <v>292.38</v>
      </c>
      <c r="I96" s="87">
        <f t="shared" si="5"/>
        <v>11777.0664</v>
      </c>
      <c r="J96" s="87">
        <f t="shared" si="6"/>
        <v>7572.6536952</v>
      </c>
      <c r="K96" s="87">
        <f t="shared" si="7"/>
        <v>4204.4127048</v>
      </c>
      <c r="L96" s="87">
        <f t="shared" si="8"/>
        <v>11777.0664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105">
        <v>194.503868</v>
      </c>
      <c r="G97" s="92">
        <f>E97-F97</f>
        <v>75.116132</v>
      </c>
      <c r="H97" s="89">
        <f t="shared" si="4"/>
        <v>269.62</v>
      </c>
      <c r="I97" s="87">
        <f t="shared" si="5"/>
        <v>11111.040200000001</v>
      </c>
      <c r="J97" s="87">
        <f t="shared" si="6"/>
        <v>8015.5044002800005</v>
      </c>
      <c r="K97" s="87">
        <f t="shared" si="7"/>
        <v>3095.53579972</v>
      </c>
      <c r="L97" s="87">
        <f t="shared" si="8"/>
        <v>11111.0402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105">
        <v>470.04784800000004</v>
      </c>
      <c r="G98" s="92">
        <f>E98-F98</f>
        <v>448.7321519999999</v>
      </c>
      <c r="H98" s="89">
        <f t="shared" si="4"/>
        <v>918.78</v>
      </c>
      <c r="I98" s="87">
        <f t="shared" si="5"/>
        <v>56247.711599999995</v>
      </c>
      <c r="J98" s="87">
        <f t="shared" si="6"/>
        <v>28776.32925456</v>
      </c>
      <c r="K98" s="87">
        <f t="shared" si="7"/>
        <v>27471.382345439994</v>
      </c>
      <c r="L98" s="87">
        <f t="shared" si="8"/>
        <v>56247.711599999995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>
        <f>E100-F100</f>
        <v>21.6</v>
      </c>
      <c r="H100" s="89">
        <f t="shared" si="4"/>
        <v>21.6</v>
      </c>
      <c r="I100" s="87">
        <f t="shared" si="5"/>
        <v>1956.528</v>
      </c>
      <c r="J100" s="87">
        <f t="shared" si="6"/>
        <v>0</v>
      </c>
      <c r="K100" s="87">
        <f t="shared" si="7"/>
        <v>1956.528</v>
      </c>
      <c r="L100" s="87">
        <f t="shared" si="8"/>
        <v>1956.528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4"/>
        <v>0</v>
      </c>
      <c r="I101" s="87">
        <f t="shared" si="5"/>
        <v>3707.2952000000005</v>
      </c>
      <c r="J101" s="87">
        <f t="shared" si="6"/>
        <v>0</v>
      </c>
      <c r="K101" s="87">
        <f t="shared" si="7"/>
        <v>0</v>
      </c>
      <c r="L101" s="87">
        <f t="shared" si="8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>
        <f>E102-F102</f>
        <v>27.5</v>
      </c>
      <c r="H102" s="89">
        <f t="shared" si="4"/>
        <v>27.5</v>
      </c>
      <c r="I102" s="87">
        <f t="shared" si="5"/>
        <v>17812.025</v>
      </c>
      <c r="J102" s="87">
        <f t="shared" si="6"/>
        <v>0</v>
      </c>
      <c r="K102" s="87">
        <f t="shared" si="7"/>
        <v>17812.025</v>
      </c>
      <c r="L102" s="87">
        <f t="shared" si="8"/>
        <v>17812.025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105">
        <v>932</v>
      </c>
      <c r="G105" s="92">
        <f>E105-F105</f>
        <v>0</v>
      </c>
      <c r="H105" s="89">
        <f t="shared" si="4"/>
        <v>932</v>
      </c>
      <c r="I105" s="87">
        <f t="shared" si="5"/>
        <v>1584.3999999999999</v>
      </c>
      <c r="J105" s="87">
        <f t="shared" si="6"/>
        <v>1584.3999999999999</v>
      </c>
      <c r="K105" s="87">
        <f t="shared" si="7"/>
        <v>0</v>
      </c>
      <c r="L105" s="87">
        <f t="shared" si="8"/>
        <v>1584.3999999999999</v>
      </c>
    </row>
    <row r="106" spans="1:14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105">
        <v>456.2895</v>
      </c>
      <c r="G106" s="92">
        <f>E106-F106</f>
        <v>16.450500000000034</v>
      </c>
      <c r="H106" s="89">
        <f t="shared" si="4"/>
        <v>472.74</v>
      </c>
      <c r="I106" s="87">
        <f t="shared" si="5"/>
        <v>19041.9672</v>
      </c>
      <c r="J106" s="87">
        <f t="shared" si="6"/>
        <v>18379.34106</v>
      </c>
      <c r="K106" s="87">
        <f t="shared" si="7"/>
        <v>662.6261400000013</v>
      </c>
      <c r="L106" s="87">
        <f t="shared" si="8"/>
        <v>19041.9672</v>
      </c>
      <c r="M106" s="133">
        <v>11.66</v>
      </c>
      <c r="N106" s="134">
        <f>K123</f>
        <v>177186.13305848002</v>
      </c>
    </row>
    <row r="107" spans="1:14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105">
        <v>456</v>
      </c>
      <c r="G107" s="92">
        <f>E107-F107</f>
        <v>10</v>
      </c>
      <c r="H107" s="89">
        <f t="shared" si="4"/>
        <v>466</v>
      </c>
      <c r="I107" s="87">
        <f t="shared" si="5"/>
        <v>19203.86</v>
      </c>
      <c r="J107" s="87">
        <f t="shared" si="6"/>
        <v>18791.760000000002</v>
      </c>
      <c r="K107" s="87">
        <f t="shared" si="7"/>
        <v>412.1</v>
      </c>
      <c r="L107" s="87">
        <f t="shared" si="8"/>
        <v>19203.86</v>
      </c>
      <c r="N107" s="53">
        <v>87241.74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105">
        <v>792</v>
      </c>
      <c r="G108" s="92"/>
      <c r="H108" s="89">
        <f t="shared" si="4"/>
        <v>792</v>
      </c>
      <c r="I108" s="87">
        <f t="shared" si="5"/>
        <v>48498.484000000004</v>
      </c>
      <c r="J108" s="87">
        <f t="shared" si="6"/>
        <v>48486.24</v>
      </c>
      <c r="K108" s="87">
        <f t="shared" si="7"/>
        <v>0</v>
      </c>
      <c r="L108" s="87">
        <f t="shared" si="8"/>
        <v>48486.24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>
        <f>E110-F110</f>
        <v>15.6</v>
      </c>
      <c r="H110" s="89">
        <f t="shared" si="4"/>
        <v>15.6</v>
      </c>
      <c r="I110" s="87">
        <f t="shared" si="5"/>
        <v>1413.048</v>
      </c>
      <c r="J110" s="87">
        <f t="shared" si="6"/>
        <v>0</v>
      </c>
      <c r="K110" s="87">
        <f t="shared" si="7"/>
        <v>1413.048</v>
      </c>
      <c r="L110" s="87">
        <f t="shared" si="8"/>
        <v>1413.048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4"/>
        <v>0</v>
      </c>
      <c r="I111" s="87">
        <f t="shared" si="5"/>
        <v>6452.9236</v>
      </c>
      <c r="J111" s="87">
        <f t="shared" si="6"/>
        <v>0</v>
      </c>
      <c r="K111" s="87">
        <f t="shared" si="7"/>
        <v>0</v>
      </c>
      <c r="L111" s="87">
        <f t="shared" si="8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>
        <f>E112-F112</f>
        <v>38.93</v>
      </c>
      <c r="H112" s="89">
        <f t="shared" si="4"/>
        <v>38.93</v>
      </c>
      <c r="I112" s="87">
        <f t="shared" si="5"/>
        <v>25215.350300000002</v>
      </c>
      <c r="J112" s="87">
        <f t="shared" si="6"/>
        <v>0</v>
      </c>
      <c r="K112" s="87">
        <f t="shared" si="7"/>
        <v>25215.350300000002</v>
      </c>
      <c r="L112" s="87">
        <f t="shared" si="8"/>
        <v>25215.350300000002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4"/>
        <v>0</v>
      </c>
      <c r="I114" s="87">
        <f t="shared" si="5"/>
        <v>1987.6</v>
      </c>
      <c r="J114" s="87">
        <f t="shared" si="6"/>
        <v>0</v>
      </c>
      <c r="K114" s="87">
        <f t="shared" si="7"/>
        <v>0</v>
      </c>
      <c r="L114" s="87">
        <f t="shared" si="8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4"/>
        <v>0</v>
      </c>
      <c r="I115" s="87">
        <f t="shared" si="5"/>
        <v>10137.119999999999</v>
      </c>
      <c r="J115" s="87">
        <f t="shared" si="6"/>
        <v>0</v>
      </c>
      <c r="K115" s="87">
        <f t="shared" si="7"/>
        <v>0</v>
      </c>
      <c r="L115" s="87">
        <f t="shared" si="8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4"/>
        <v>0</v>
      </c>
      <c r="I116" s="87">
        <f t="shared" si="5"/>
        <v>5739.36</v>
      </c>
      <c r="J116" s="87">
        <f t="shared" si="6"/>
        <v>0</v>
      </c>
      <c r="K116" s="87">
        <f t="shared" si="7"/>
        <v>0</v>
      </c>
      <c r="L116" s="87">
        <f t="shared" si="8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4"/>
        <v>0</v>
      </c>
      <c r="I117" s="87">
        <f t="shared" si="5"/>
        <v>11210.400000000001</v>
      </c>
      <c r="J117" s="87">
        <f t="shared" si="6"/>
        <v>0</v>
      </c>
      <c r="K117" s="87">
        <f t="shared" si="7"/>
        <v>0</v>
      </c>
      <c r="L117" s="87">
        <f t="shared" si="8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4"/>
        <v>0</v>
      </c>
      <c r="I118" s="87">
        <f t="shared" si="5"/>
        <v>5463.4800000000005</v>
      </c>
      <c r="J118" s="87">
        <f t="shared" si="6"/>
        <v>0</v>
      </c>
      <c r="K118" s="87">
        <f t="shared" si="7"/>
        <v>0</v>
      </c>
      <c r="L118" s="87">
        <f t="shared" si="8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110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991472.7568391501</v>
      </c>
      <c r="K123" s="51">
        <f>SUM(K10:K118)</f>
        <v>177186.13305848002</v>
      </c>
      <c r="L123" s="51">
        <f>SUM(L10:L118)</f>
        <v>1168658.88989763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5">
      <c r="D125" s="63"/>
      <c r="G125" s="111"/>
      <c r="K125" s="64"/>
    </row>
    <row r="126" spans="4:11" s="60" customFormat="1" ht="15">
      <c r="D126" s="63"/>
      <c r="G126" s="111"/>
      <c r="K126" s="65"/>
    </row>
    <row r="127" spans="10:11" ht="15">
      <c r="J127" s="66"/>
      <c r="K127" s="67">
        <v>991472.76</v>
      </c>
    </row>
    <row r="128" ht="15">
      <c r="K128" s="68"/>
    </row>
    <row r="129" ht="15">
      <c r="K129" s="68"/>
    </row>
    <row r="131" ht="15">
      <c r="L131" s="66"/>
    </row>
  </sheetData>
  <sheetProtection/>
  <mergeCells count="15">
    <mergeCell ref="A124:H124"/>
    <mergeCell ref="A5:L5"/>
    <mergeCell ref="A6:L6"/>
    <mergeCell ref="A8:A9"/>
    <mergeCell ref="B8:B9"/>
    <mergeCell ref="C8:C9"/>
    <mergeCell ref="D8:D9"/>
    <mergeCell ref="E8:H8"/>
    <mergeCell ref="I8:L8"/>
    <mergeCell ref="A1:G1"/>
    <mergeCell ref="I1:L1"/>
    <mergeCell ref="I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6"/>
      <c r="B1" s="156"/>
      <c r="C1" s="156"/>
      <c r="D1" s="156"/>
      <c r="E1" s="156"/>
      <c r="F1" s="156"/>
      <c r="G1" s="156"/>
      <c r="H1" s="1"/>
      <c r="I1" s="157" t="s">
        <v>37</v>
      </c>
      <c r="J1" s="157"/>
      <c r="K1" s="157"/>
      <c r="L1" s="157"/>
    </row>
    <row r="2" spans="1:12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22</v>
      </c>
      <c r="B3" s="160"/>
      <c r="C3" s="160"/>
      <c r="D3" s="160"/>
      <c r="E3" s="160"/>
      <c r="F3" s="160"/>
      <c r="G3" s="161" t="s">
        <v>38</v>
      </c>
      <c r="H3" s="161"/>
      <c r="I3" s="161"/>
      <c r="J3" s="161"/>
      <c r="K3" s="161"/>
      <c r="L3" s="161"/>
    </row>
    <row r="4" spans="1:12" ht="52.5" customHeight="1">
      <c r="A4" s="159" t="s">
        <v>24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63.75" customHeight="1">
      <c r="A5" s="166" t="s">
        <v>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67" t="s">
        <v>25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15.75">
      <c r="A7" s="168" t="s">
        <v>0</v>
      </c>
      <c r="B7" s="168" t="s">
        <v>2</v>
      </c>
      <c r="C7" s="168" t="s">
        <v>1</v>
      </c>
      <c r="D7" s="168" t="s">
        <v>3</v>
      </c>
      <c r="E7" s="169" t="s">
        <v>4</v>
      </c>
      <c r="F7" s="169"/>
      <c r="G7" s="169"/>
      <c r="H7" s="169"/>
      <c r="I7" s="170" t="s">
        <v>5</v>
      </c>
      <c r="J7" s="170"/>
      <c r="K7" s="170"/>
      <c r="L7" s="170"/>
    </row>
    <row r="8" spans="1:12" ht="15.75">
      <c r="A8" s="168"/>
      <c r="B8" s="168"/>
      <c r="C8" s="168"/>
      <c r="D8" s="168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2" t="s">
        <v>18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5" t="s">
        <v>39</v>
      </c>
      <c r="B26" s="165"/>
      <c r="C26" s="165"/>
      <c r="D26" s="165"/>
      <c r="E26" s="165"/>
      <c r="F26" s="165"/>
      <c r="G26" s="165"/>
      <c r="H26" s="165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40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193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ht="47.2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30.7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06"/>
      <c r="B7" s="107"/>
      <c r="C7" s="107"/>
      <c r="D7" s="107"/>
      <c r="E7" s="107"/>
      <c r="F7" s="107"/>
      <c r="G7" s="108"/>
      <c r="H7" s="108"/>
      <c r="I7" s="108"/>
      <c r="J7" s="108"/>
      <c r="K7" s="108"/>
      <c r="L7" s="108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/>
      <c r="G12" s="88"/>
      <c r="H12" s="89">
        <f>G12+F12</f>
        <v>0</v>
      </c>
      <c r="I12" s="87">
        <f>E12*D12</f>
        <v>4074.1000000000004</v>
      </c>
      <c r="J12" s="87">
        <f>F12*D12</f>
        <v>0</v>
      </c>
      <c r="K12" s="87">
        <f>D12*G12</f>
        <v>0</v>
      </c>
      <c r="L12" s="87">
        <f>K12+J12</f>
        <v>0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/>
      <c r="G15" s="92">
        <f>E15*0.9932</f>
        <v>1111.7682160000002</v>
      </c>
      <c r="H15" s="89">
        <f aca="true" t="shared" si="0" ref="H15:H76">G15+F15</f>
        <v>1111.7682160000002</v>
      </c>
      <c r="I15" s="87">
        <f aca="true" t="shared" si="1" ref="I15:I76">E15*D15</f>
        <v>1902.9460000000001</v>
      </c>
      <c r="J15" s="87">
        <f aca="true" t="shared" si="2" ref="J15:J76">F15*D15</f>
        <v>0</v>
      </c>
      <c r="K15" s="87">
        <f aca="true" t="shared" si="3" ref="K15:K76">D15*G15</f>
        <v>1890.0059672000002</v>
      </c>
      <c r="L15" s="87">
        <f aca="true" t="shared" si="4" ref="L15:L76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/>
      <c r="G16" s="92">
        <v>448.69</v>
      </c>
      <c r="H16" s="89">
        <f t="shared" si="0"/>
        <v>448.69</v>
      </c>
      <c r="I16" s="87">
        <f t="shared" si="1"/>
        <v>18073.2332</v>
      </c>
      <c r="J16" s="87">
        <f t="shared" si="2"/>
        <v>0</v>
      </c>
      <c r="K16" s="87">
        <f t="shared" si="3"/>
        <v>18073.2332</v>
      </c>
      <c r="L16" s="87">
        <f t="shared" si="4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/>
      <c r="G17" s="92">
        <f>E17*0.9837</f>
        <v>397.896813</v>
      </c>
      <c r="H17" s="89">
        <f t="shared" si="0"/>
        <v>397.896813</v>
      </c>
      <c r="I17" s="87">
        <f t="shared" si="1"/>
        <v>16669.032900000002</v>
      </c>
      <c r="J17" s="87">
        <f t="shared" si="2"/>
        <v>0</v>
      </c>
      <c r="K17" s="87">
        <f t="shared" si="3"/>
        <v>16397.32766373</v>
      </c>
      <c r="L17" s="87">
        <f t="shared" si="4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/>
      <c r="G18" s="92">
        <v>998.03</v>
      </c>
      <c r="H18" s="89">
        <f t="shared" si="0"/>
        <v>998.03</v>
      </c>
      <c r="I18" s="87">
        <f t="shared" si="1"/>
        <v>61099.3966</v>
      </c>
      <c r="J18" s="87">
        <f t="shared" si="2"/>
        <v>0</v>
      </c>
      <c r="K18" s="87">
        <f t="shared" si="3"/>
        <v>61099.3966</v>
      </c>
      <c r="L18" s="87">
        <f t="shared" si="4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91"/>
      <c r="G20" s="92"/>
      <c r="H20" s="89">
        <f t="shared" si="0"/>
        <v>0</v>
      </c>
      <c r="I20" s="87">
        <f t="shared" si="1"/>
        <v>3586.968</v>
      </c>
      <c r="J20" s="87">
        <f t="shared" si="2"/>
        <v>0</v>
      </c>
      <c r="K20" s="87">
        <f t="shared" si="3"/>
        <v>0</v>
      </c>
      <c r="L20" s="87">
        <f t="shared" si="4"/>
        <v>0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91"/>
      <c r="G21" s="92"/>
      <c r="H21" s="89">
        <f t="shared" si="0"/>
        <v>0</v>
      </c>
      <c r="I21" s="87">
        <f t="shared" si="1"/>
        <v>5553.9742</v>
      </c>
      <c r="J21" s="87">
        <f t="shared" si="2"/>
        <v>0</v>
      </c>
      <c r="K21" s="87">
        <f t="shared" si="3"/>
        <v>0</v>
      </c>
      <c r="L21" s="87">
        <f t="shared" si="4"/>
        <v>0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91"/>
      <c r="G22" s="92"/>
      <c r="H22" s="89">
        <f t="shared" si="0"/>
        <v>0</v>
      </c>
      <c r="I22" s="87">
        <f t="shared" si="1"/>
        <v>26996.5528</v>
      </c>
      <c r="J22" s="87">
        <f t="shared" si="2"/>
        <v>0</v>
      </c>
      <c r="K22" s="87">
        <f t="shared" si="3"/>
        <v>0</v>
      </c>
      <c r="L22" s="87">
        <f t="shared" si="4"/>
        <v>0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/>
      <c r="G25" s="92"/>
      <c r="H25" s="89">
        <f t="shared" si="0"/>
        <v>0</v>
      </c>
      <c r="I25" s="87">
        <f t="shared" si="1"/>
        <v>2798.438</v>
      </c>
      <c r="J25" s="87">
        <f t="shared" si="2"/>
        <v>0</v>
      </c>
      <c r="K25" s="87">
        <f t="shared" si="3"/>
        <v>0</v>
      </c>
      <c r="L25" s="87">
        <f t="shared" si="4"/>
        <v>0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/>
      <c r="G26" s="92"/>
      <c r="H26" s="89">
        <f t="shared" si="0"/>
        <v>0</v>
      </c>
      <c r="I26" s="87">
        <f t="shared" si="1"/>
        <v>29389.8992</v>
      </c>
      <c r="J26" s="87">
        <f t="shared" si="2"/>
        <v>0</v>
      </c>
      <c r="K26" s="87">
        <f t="shared" si="3"/>
        <v>0</v>
      </c>
      <c r="L26" s="87">
        <f t="shared" si="4"/>
        <v>0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/>
      <c r="G27" s="92"/>
      <c r="H27" s="89">
        <f t="shared" si="0"/>
        <v>0</v>
      </c>
      <c r="I27" s="87">
        <f t="shared" si="1"/>
        <v>30068.4644</v>
      </c>
      <c r="J27" s="87">
        <f t="shared" si="2"/>
        <v>0</v>
      </c>
      <c r="K27" s="87">
        <f t="shared" si="3"/>
        <v>0</v>
      </c>
      <c r="L27" s="87">
        <f t="shared" si="4"/>
        <v>0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/>
      <c r="G28" s="92"/>
      <c r="H28" s="89">
        <f t="shared" si="0"/>
        <v>0</v>
      </c>
      <c r="I28" s="87">
        <f t="shared" si="1"/>
        <v>87376.245</v>
      </c>
      <c r="J28" s="87">
        <f t="shared" si="2"/>
        <v>0</v>
      </c>
      <c r="K28" s="87">
        <f t="shared" si="3"/>
        <v>0</v>
      </c>
      <c r="L28" s="87">
        <f t="shared" si="4"/>
        <v>0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/>
      <c r="G30" s="92"/>
      <c r="H30" s="89">
        <f t="shared" si="0"/>
        <v>0</v>
      </c>
      <c r="I30" s="87">
        <f t="shared" si="1"/>
        <v>2608.704</v>
      </c>
      <c r="J30" s="87">
        <f t="shared" si="2"/>
        <v>0</v>
      </c>
      <c r="K30" s="87">
        <f t="shared" si="3"/>
        <v>0</v>
      </c>
      <c r="L30" s="87">
        <f t="shared" si="4"/>
        <v>0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/>
      <c r="G31" s="92"/>
      <c r="H31" s="89">
        <f t="shared" si="0"/>
        <v>0</v>
      </c>
      <c r="I31" s="87">
        <f t="shared" si="1"/>
        <v>9999.941</v>
      </c>
      <c r="J31" s="87">
        <f t="shared" si="2"/>
        <v>0</v>
      </c>
      <c r="K31" s="87">
        <f t="shared" si="3"/>
        <v>0</v>
      </c>
      <c r="L31" s="87">
        <f t="shared" si="4"/>
        <v>0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/>
      <c r="G32" s="92"/>
      <c r="H32" s="89">
        <f t="shared" si="0"/>
        <v>0</v>
      </c>
      <c r="I32" s="87">
        <f t="shared" si="1"/>
        <v>49044.601200000005</v>
      </c>
      <c r="J32" s="87">
        <f t="shared" si="2"/>
        <v>0</v>
      </c>
      <c r="K32" s="87">
        <f t="shared" si="3"/>
        <v>0</v>
      </c>
      <c r="L32" s="87">
        <f t="shared" si="4"/>
        <v>0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/>
      <c r="G35" s="92"/>
      <c r="H35" s="89">
        <f t="shared" si="0"/>
        <v>0</v>
      </c>
      <c r="I35" s="87">
        <f t="shared" si="1"/>
        <v>3044.8019999999997</v>
      </c>
      <c r="J35" s="87">
        <f t="shared" si="2"/>
        <v>0</v>
      </c>
      <c r="K35" s="87">
        <f t="shared" si="3"/>
        <v>0</v>
      </c>
      <c r="L35" s="87">
        <f t="shared" si="4"/>
        <v>0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/>
      <c r="G36" s="92"/>
      <c r="H36" s="89">
        <f t="shared" si="0"/>
        <v>0</v>
      </c>
      <c r="I36" s="87">
        <f t="shared" si="1"/>
        <v>34513.5152</v>
      </c>
      <c r="J36" s="87">
        <f t="shared" si="2"/>
        <v>0</v>
      </c>
      <c r="K36" s="87">
        <f t="shared" si="3"/>
        <v>0</v>
      </c>
      <c r="L36" s="87">
        <f t="shared" si="4"/>
        <v>0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/>
      <c r="G37" s="92"/>
      <c r="H37" s="89">
        <f t="shared" si="0"/>
        <v>0</v>
      </c>
      <c r="I37" s="87">
        <f t="shared" si="1"/>
        <v>33905.1154</v>
      </c>
      <c r="J37" s="87">
        <f t="shared" si="2"/>
        <v>0</v>
      </c>
      <c r="K37" s="87">
        <f t="shared" si="3"/>
        <v>0</v>
      </c>
      <c r="L37" s="87">
        <f t="shared" si="4"/>
        <v>0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/>
      <c r="G38" s="92"/>
      <c r="H38" s="89">
        <f t="shared" si="0"/>
        <v>0</v>
      </c>
      <c r="I38" s="87">
        <f t="shared" si="1"/>
        <v>94538.3728</v>
      </c>
      <c r="J38" s="87">
        <f t="shared" si="2"/>
        <v>0</v>
      </c>
      <c r="K38" s="87">
        <f t="shared" si="3"/>
        <v>0</v>
      </c>
      <c r="L38" s="87">
        <f t="shared" si="4"/>
        <v>0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/>
      <c r="G40" s="92"/>
      <c r="H40" s="89">
        <f t="shared" si="0"/>
        <v>0</v>
      </c>
      <c r="I40" s="87">
        <f t="shared" si="1"/>
        <v>3108.7056</v>
      </c>
      <c r="J40" s="87">
        <f t="shared" si="2"/>
        <v>0</v>
      </c>
      <c r="K40" s="87">
        <f t="shared" si="3"/>
        <v>0</v>
      </c>
      <c r="L40" s="87">
        <f t="shared" si="4"/>
        <v>0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/>
      <c r="G41" s="92"/>
      <c r="H41" s="89">
        <f t="shared" si="0"/>
        <v>0</v>
      </c>
      <c r="I41" s="87">
        <f t="shared" si="1"/>
        <v>11114.917</v>
      </c>
      <c r="J41" s="87">
        <f t="shared" si="2"/>
        <v>0</v>
      </c>
      <c r="K41" s="87">
        <f t="shared" si="3"/>
        <v>0</v>
      </c>
      <c r="L41" s="87">
        <f t="shared" si="4"/>
        <v>0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/>
      <c r="G42" s="92"/>
      <c r="H42" s="89">
        <f t="shared" si="0"/>
        <v>0</v>
      </c>
      <c r="I42" s="87">
        <f t="shared" si="1"/>
        <v>43746.3334</v>
      </c>
      <c r="J42" s="87">
        <f t="shared" si="2"/>
        <v>0</v>
      </c>
      <c r="K42" s="87">
        <f t="shared" si="3"/>
        <v>0</v>
      </c>
      <c r="L42" s="87">
        <f t="shared" si="4"/>
        <v>0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/>
      <c r="G45" s="92"/>
      <c r="H45" s="89">
        <f t="shared" si="0"/>
        <v>0</v>
      </c>
      <c r="I45" s="87">
        <f t="shared" si="1"/>
        <v>801.72</v>
      </c>
      <c r="J45" s="87">
        <f t="shared" si="2"/>
        <v>0</v>
      </c>
      <c r="K45" s="87">
        <f t="shared" si="3"/>
        <v>0</v>
      </c>
      <c r="L45" s="87">
        <f t="shared" si="4"/>
        <v>0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/>
      <c r="G46" s="92"/>
      <c r="H46" s="89">
        <f t="shared" si="0"/>
        <v>0</v>
      </c>
      <c r="I46" s="87">
        <f t="shared" si="1"/>
        <v>7931.1320000000005</v>
      </c>
      <c r="J46" s="87">
        <f t="shared" si="2"/>
        <v>0</v>
      </c>
      <c r="K46" s="87">
        <f t="shared" si="3"/>
        <v>0</v>
      </c>
      <c r="L46" s="87">
        <f t="shared" si="4"/>
        <v>0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/>
      <c r="G47" s="92"/>
      <c r="H47" s="89">
        <f t="shared" si="0"/>
        <v>0</v>
      </c>
      <c r="I47" s="87">
        <f t="shared" si="1"/>
        <v>7773.854399999999</v>
      </c>
      <c r="J47" s="87">
        <f t="shared" si="2"/>
        <v>0</v>
      </c>
      <c r="K47" s="87">
        <f t="shared" si="3"/>
        <v>0</v>
      </c>
      <c r="L47" s="87">
        <f t="shared" si="4"/>
        <v>0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/>
      <c r="G48" s="92"/>
      <c r="H48" s="89">
        <f t="shared" si="0"/>
        <v>0</v>
      </c>
      <c r="I48" s="87">
        <f t="shared" si="1"/>
        <v>25406.9122</v>
      </c>
      <c r="J48" s="87">
        <f t="shared" si="2"/>
        <v>0</v>
      </c>
      <c r="K48" s="87">
        <f t="shared" si="3"/>
        <v>0</v>
      </c>
      <c r="L48" s="87">
        <f t="shared" si="4"/>
        <v>0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/>
      <c r="G50" s="92"/>
      <c r="H50" s="89">
        <f t="shared" si="0"/>
        <v>0</v>
      </c>
      <c r="I50" s="87">
        <f t="shared" si="1"/>
        <v>1304.352</v>
      </c>
      <c r="J50" s="87">
        <f t="shared" si="2"/>
        <v>0</v>
      </c>
      <c r="K50" s="87">
        <f t="shared" si="3"/>
        <v>0</v>
      </c>
      <c r="L50" s="87">
        <f t="shared" si="4"/>
        <v>0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/>
      <c r="G51" s="92"/>
      <c r="H51" s="89">
        <f t="shared" si="0"/>
        <v>0</v>
      </c>
      <c r="I51" s="87">
        <f t="shared" si="1"/>
        <v>2508.696</v>
      </c>
      <c r="J51" s="87">
        <f t="shared" si="2"/>
        <v>0</v>
      </c>
      <c r="K51" s="87">
        <f t="shared" si="3"/>
        <v>0</v>
      </c>
      <c r="L51" s="87">
        <f t="shared" si="4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/>
      <c r="G52" s="92"/>
      <c r="H52" s="89">
        <f t="shared" si="0"/>
        <v>0</v>
      </c>
      <c r="I52" s="87">
        <f t="shared" si="1"/>
        <v>12073.314400000001</v>
      </c>
      <c r="J52" s="87">
        <f t="shared" si="2"/>
        <v>0</v>
      </c>
      <c r="K52" s="87">
        <f t="shared" si="3"/>
        <v>0</v>
      </c>
      <c r="L52" s="87">
        <f t="shared" si="4"/>
        <v>0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 t="shared" si="0"/>
        <v>0</v>
      </c>
      <c r="I55" s="87">
        <f t="shared" si="1"/>
        <v>636.752</v>
      </c>
      <c r="J55" s="87">
        <f t="shared" si="2"/>
        <v>0</v>
      </c>
      <c r="K55" s="87">
        <f t="shared" si="3"/>
        <v>0</v>
      </c>
      <c r="L55" s="87">
        <f t="shared" si="4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 t="shared" si="0"/>
        <v>0</v>
      </c>
      <c r="I56" s="87">
        <f t="shared" si="1"/>
        <v>7997.1912</v>
      </c>
      <c r="J56" s="87">
        <f t="shared" si="2"/>
        <v>0</v>
      </c>
      <c r="K56" s="87">
        <f t="shared" si="3"/>
        <v>0</v>
      </c>
      <c r="L56" s="87">
        <f t="shared" si="4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 t="shared" si="0"/>
        <v>0</v>
      </c>
      <c r="I57" s="87">
        <f t="shared" si="1"/>
        <v>7882.6488</v>
      </c>
      <c r="J57" s="87">
        <f t="shared" si="2"/>
        <v>0</v>
      </c>
      <c r="K57" s="87">
        <f t="shared" si="3"/>
        <v>0</v>
      </c>
      <c r="L57" s="87">
        <f t="shared" si="4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 t="shared" si="0"/>
        <v>0</v>
      </c>
      <c r="I58" s="87">
        <f t="shared" si="1"/>
        <v>19417.7596</v>
      </c>
      <c r="J58" s="87">
        <f t="shared" si="2"/>
        <v>0</v>
      </c>
      <c r="K58" s="87">
        <f t="shared" si="3"/>
        <v>0</v>
      </c>
      <c r="L58" s="87">
        <f t="shared" si="4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/>
      <c r="G60" s="92"/>
      <c r="H60" s="89">
        <f t="shared" si="0"/>
        <v>0</v>
      </c>
      <c r="I60" s="87">
        <f t="shared" si="1"/>
        <v>1304.352</v>
      </c>
      <c r="J60" s="87">
        <f t="shared" si="2"/>
        <v>0</v>
      </c>
      <c r="K60" s="87">
        <f t="shared" si="3"/>
        <v>0</v>
      </c>
      <c r="L60" s="87">
        <f t="shared" si="4"/>
        <v>0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/>
      <c r="G61" s="92"/>
      <c r="H61" s="89">
        <f t="shared" si="0"/>
        <v>0</v>
      </c>
      <c r="I61" s="87">
        <f t="shared" si="1"/>
        <v>2592.3192000000004</v>
      </c>
      <c r="J61" s="87">
        <f t="shared" si="2"/>
        <v>0</v>
      </c>
      <c r="K61" s="87">
        <f t="shared" si="3"/>
        <v>0</v>
      </c>
      <c r="L61" s="87">
        <f t="shared" si="4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/>
      <c r="G62" s="92"/>
      <c r="H62" s="89">
        <f t="shared" si="0"/>
        <v>0</v>
      </c>
      <c r="I62" s="87">
        <f t="shared" si="1"/>
        <v>12455.463300000001</v>
      </c>
      <c r="J62" s="87">
        <f t="shared" si="2"/>
        <v>0</v>
      </c>
      <c r="K62" s="87">
        <f t="shared" si="3"/>
        <v>0</v>
      </c>
      <c r="L62" s="87">
        <f t="shared" si="4"/>
        <v>0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/>
      <c r="G65" s="92"/>
      <c r="H65" s="89">
        <f t="shared" si="0"/>
        <v>0</v>
      </c>
      <c r="I65" s="87">
        <f t="shared" si="1"/>
        <v>665.924</v>
      </c>
      <c r="J65" s="87">
        <f t="shared" si="2"/>
        <v>0</v>
      </c>
      <c r="K65" s="87">
        <f t="shared" si="3"/>
        <v>0</v>
      </c>
      <c r="L65" s="87">
        <f t="shared" si="4"/>
        <v>0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/>
      <c r="G66" s="92"/>
      <c r="H66" s="89">
        <f t="shared" si="0"/>
        <v>0</v>
      </c>
      <c r="I66" s="87">
        <f t="shared" si="1"/>
        <v>8254.177599999999</v>
      </c>
      <c r="J66" s="87">
        <f t="shared" si="2"/>
        <v>0</v>
      </c>
      <c r="K66" s="87">
        <f t="shared" si="3"/>
        <v>0</v>
      </c>
      <c r="L66" s="87">
        <f t="shared" si="4"/>
        <v>0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/>
      <c r="G67" s="92"/>
      <c r="H67" s="89">
        <f t="shared" si="0"/>
        <v>0</v>
      </c>
      <c r="I67" s="87">
        <f t="shared" si="1"/>
        <v>7906.5506000000005</v>
      </c>
      <c r="J67" s="87">
        <f t="shared" si="2"/>
        <v>0</v>
      </c>
      <c r="K67" s="87">
        <f t="shared" si="3"/>
        <v>0</v>
      </c>
      <c r="L67" s="87">
        <f t="shared" si="4"/>
        <v>0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/>
      <c r="G68" s="92"/>
      <c r="H68" s="89">
        <f t="shared" si="0"/>
        <v>0</v>
      </c>
      <c r="I68" s="87">
        <f t="shared" si="1"/>
        <v>20457.2752</v>
      </c>
      <c r="J68" s="87">
        <f t="shared" si="2"/>
        <v>0</v>
      </c>
      <c r="K68" s="87">
        <f t="shared" si="3"/>
        <v>0</v>
      </c>
      <c r="L68" s="87">
        <f t="shared" si="4"/>
        <v>0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/>
      <c r="G70" s="92"/>
      <c r="H70" s="89">
        <f t="shared" si="0"/>
        <v>0</v>
      </c>
      <c r="I70" s="87">
        <f t="shared" si="1"/>
        <v>1304.352</v>
      </c>
      <c r="J70" s="87">
        <f t="shared" si="2"/>
        <v>0</v>
      </c>
      <c r="K70" s="87">
        <f t="shared" si="3"/>
        <v>0</v>
      </c>
      <c r="L70" s="87">
        <f t="shared" si="4"/>
        <v>0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/>
      <c r="G71" s="92"/>
      <c r="H71" s="89">
        <f t="shared" si="0"/>
        <v>0</v>
      </c>
      <c r="I71" s="87">
        <f t="shared" si="1"/>
        <v>2655.0366</v>
      </c>
      <c r="J71" s="87">
        <f t="shared" si="2"/>
        <v>0</v>
      </c>
      <c r="K71" s="87">
        <f t="shared" si="3"/>
        <v>0</v>
      </c>
      <c r="L71" s="87">
        <f t="shared" si="4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/>
      <c r="G72" s="92"/>
      <c r="H72" s="89">
        <f t="shared" si="0"/>
        <v>0</v>
      </c>
      <c r="I72" s="87">
        <f t="shared" si="1"/>
        <v>12779.3183</v>
      </c>
      <c r="J72" s="87">
        <f t="shared" si="2"/>
        <v>0</v>
      </c>
      <c r="K72" s="87">
        <f t="shared" si="3"/>
        <v>0</v>
      </c>
      <c r="L72" s="87">
        <f t="shared" si="4"/>
        <v>0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 t="shared" si="0"/>
        <v>0</v>
      </c>
      <c r="I75" s="87">
        <f t="shared" si="1"/>
        <v>1664.3339999999998</v>
      </c>
      <c r="J75" s="87">
        <f t="shared" si="2"/>
        <v>0</v>
      </c>
      <c r="K75" s="87">
        <f t="shared" si="3"/>
        <v>0</v>
      </c>
      <c r="L75" s="87">
        <f t="shared" si="4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 t="shared" si="0"/>
        <v>0</v>
      </c>
      <c r="I76" s="87">
        <f t="shared" si="1"/>
        <v>18938.8504</v>
      </c>
      <c r="J76" s="87">
        <f t="shared" si="2"/>
        <v>0</v>
      </c>
      <c r="K76" s="87">
        <f t="shared" si="3"/>
        <v>0</v>
      </c>
      <c r="L76" s="87">
        <f t="shared" si="4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 aca="true" t="shared" si="5" ref="H77:H118">G77+F77</f>
        <v>0</v>
      </c>
      <c r="I77" s="87">
        <f aca="true" t="shared" si="6" ref="I77:I118">E77*D77</f>
        <v>18725.4119</v>
      </c>
      <c r="J77" s="87">
        <f aca="true" t="shared" si="7" ref="J77:J118">F77*D77</f>
        <v>0</v>
      </c>
      <c r="K77" s="87">
        <f aca="true" t="shared" si="8" ref="K77:K118">D77*G77</f>
        <v>0</v>
      </c>
      <c r="L77" s="87">
        <f aca="true" t="shared" si="9" ref="L77:L118">K77+J77</f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 t="shared" si="5"/>
        <v>0</v>
      </c>
      <c r="I78" s="87">
        <f t="shared" si="6"/>
        <v>51590.094000000005</v>
      </c>
      <c r="J78" s="87">
        <f t="shared" si="7"/>
        <v>0</v>
      </c>
      <c r="K78" s="87">
        <f t="shared" si="8"/>
        <v>0</v>
      </c>
      <c r="L78" s="87">
        <f t="shared" si="9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t="shared" si="5"/>
        <v>0</v>
      </c>
      <c r="I80" s="87">
        <f t="shared" si="6"/>
        <v>1413.048</v>
      </c>
      <c r="J80" s="87">
        <f t="shared" si="7"/>
        <v>0</v>
      </c>
      <c r="K80" s="87">
        <f t="shared" si="8"/>
        <v>0</v>
      </c>
      <c r="L80" s="87">
        <f t="shared" si="9"/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5"/>
        <v>0</v>
      </c>
      <c r="I81" s="87">
        <f t="shared" si="6"/>
        <v>6313.551600000001</v>
      </c>
      <c r="J81" s="87">
        <f t="shared" si="7"/>
        <v>0</v>
      </c>
      <c r="K81" s="87">
        <f t="shared" si="8"/>
        <v>0</v>
      </c>
      <c r="L81" s="87">
        <f t="shared" si="9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5"/>
        <v>0</v>
      </c>
      <c r="I82" s="87">
        <f t="shared" si="6"/>
        <v>24593.5487</v>
      </c>
      <c r="J82" s="87">
        <f t="shared" si="7"/>
        <v>0</v>
      </c>
      <c r="K82" s="87">
        <f t="shared" si="8"/>
        <v>0</v>
      </c>
      <c r="L82" s="87">
        <f t="shared" si="9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/>
      <c r="H85" s="89">
        <f t="shared" si="5"/>
        <v>0</v>
      </c>
      <c r="I85" s="87">
        <f t="shared" si="6"/>
        <v>1555.8400000000001</v>
      </c>
      <c r="J85" s="87">
        <f t="shared" si="7"/>
        <v>0</v>
      </c>
      <c r="K85" s="87">
        <f t="shared" si="8"/>
        <v>0</v>
      </c>
      <c r="L85" s="87">
        <f t="shared" si="9"/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/>
      <c r="H86" s="89">
        <f t="shared" si="5"/>
        <v>0</v>
      </c>
      <c r="I86" s="87">
        <f t="shared" si="6"/>
        <v>18707.643200000002</v>
      </c>
      <c r="J86" s="87">
        <f t="shared" si="7"/>
        <v>0</v>
      </c>
      <c r="K86" s="87">
        <f t="shared" si="8"/>
        <v>0</v>
      </c>
      <c r="L86" s="87">
        <f t="shared" si="9"/>
        <v>0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/>
      <c r="H87" s="89">
        <f t="shared" si="5"/>
        <v>0</v>
      </c>
      <c r="I87" s="87">
        <f t="shared" si="6"/>
        <v>18857.696</v>
      </c>
      <c r="J87" s="87">
        <f t="shared" si="7"/>
        <v>0</v>
      </c>
      <c r="K87" s="87">
        <f t="shared" si="8"/>
        <v>0</v>
      </c>
      <c r="L87" s="87">
        <f t="shared" si="9"/>
        <v>0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/>
      <c r="H88" s="89">
        <f t="shared" si="5"/>
        <v>0</v>
      </c>
      <c r="I88" s="87">
        <f t="shared" si="6"/>
        <v>47624.2624</v>
      </c>
      <c r="J88" s="87">
        <f t="shared" si="7"/>
        <v>0</v>
      </c>
      <c r="K88" s="87">
        <f t="shared" si="8"/>
        <v>0</v>
      </c>
      <c r="L88" s="87">
        <f t="shared" si="9"/>
        <v>0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5"/>
        <v>0</v>
      </c>
      <c r="I90" s="87">
        <f t="shared" si="6"/>
        <v>1413.048</v>
      </c>
      <c r="J90" s="87">
        <f t="shared" si="7"/>
        <v>0</v>
      </c>
      <c r="K90" s="87">
        <f t="shared" si="8"/>
        <v>0</v>
      </c>
      <c r="L90" s="87">
        <f t="shared" si="9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5"/>
        <v>0</v>
      </c>
      <c r="I91" s="87">
        <f t="shared" si="6"/>
        <v>6264.7714000000005</v>
      </c>
      <c r="J91" s="87">
        <f t="shared" si="7"/>
        <v>0</v>
      </c>
      <c r="K91" s="87">
        <f t="shared" si="8"/>
        <v>0</v>
      </c>
      <c r="L91" s="87">
        <f t="shared" si="9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5"/>
        <v>0</v>
      </c>
      <c r="I92" s="87">
        <f t="shared" si="6"/>
        <v>24755.4762</v>
      </c>
      <c r="J92" s="87">
        <f t="shared" si="7"/>
        <v>0</v>
      </c>
      <c r="K92" s="87">
        <f t="shared" si="8"/>
        <v>0</v>
      </c>
      <c r="L92" s="87">
        <f t="shared" si="9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/>
      <c r="H95" s="89">
        <f t="shared" si="5"/>
        <v>0</v>
      </c>
      <c r="I95" s="87">
        <f t="shared" si="6"/>
        <v>1699.4389999999999</v>
      </c>
      <c r="J95" s="87">
        <f t="shared" si="7"/>
        <v>0</v>
      </c>
      <c r="K95" s="87">
        <f t="shared" si="8"/>
        <v>0</v>
      </c>
      <c r="L95" s="87">
        <f t="shared" si="9"/>
        <v>0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/>
      <c r="H96" s="89">
        <f t="shared" si="5"/>
        <v>0</v>
      </c>
      <c r="I96" s="87">
        <f t="shared" si="6"/>
        <v>11777.0664</v>
      </c>
      <c r="J96" s="87">
        <f t="shared" si="7"/>
        <v>0</v>
      </c>
      <c r="K96" s="87">
        <f t="shared" si="8"/>
        <v>0</v>
      </c>
      <c r="L96" s="87">
        <f t="shared" si="9"/>
        <v>0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/>
      <c r="H97" s="89">
        <f t="shared" si="5"/>
        <v>0</v>
      </c>
      <c r="I97" s="87">
        <f t="shared" si="6"/>
        <v>11111.040200000001</v>
      </c>
      <c r="J97" s="87">
        <f t="shared" si="7"/>
        <v>0</v>
      </c>
      <c r="K97" s="87">
        <f t="shared" si="8"/>
        <v>0</v>
      </c>
      <c r="L97" s="87">
        <f t="shared" si="9"/>
        <v>0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/>
      <c r="H98" s="89">
        <f t="shared" si="5"/>
        <v>0</v>
      </c>
      <c r="I98" s="87">
        <f t="shared" si="6"/>
        <v>56247.711599999995</v>
      </c>
      <c r="J98" s="87">
        <f t="shared" si="7"/>
        <v>0</v>
      </c>
      <c r="K98" s="87">
        <f t="shared" si="8"/>
        <v>0</v>
      </c>
      <c r="L98" s="87">
        <f t="shared" si="9"/>
        <v>0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5"/>
        <v>0</v>
      </c>
      <c r="I100" s="87">
        <f t="shared" si="6"/>
        <v>1956.528</v>
      </c>
      <c r="J100" s="87">
        <f t="shared" si="7"/>
        <v>0</v>
      </c>
      <c r="K100" s="87">
        <f t="shared" si="8"/>
        <v>0</v>
      </c>
      <c r="L100" s="87">
        <f t="shared" si="9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5"/>
        <v>0</v>
      </c>
      <c r="I101" s="87">
        <f t="shared" si="6"/>
        <v>3707.2952000000005</v>
      </c>
      <c r="J101" s="87">
        <f t="shared" si="7"/>
        <v>0</v>
      </c>
      <c r="K101" s="87">
        <f t="shared" si="8"/>
        <v>0</v>
      </c>
      <c r="L101" s="87">
        <f t="shared" si="9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5"/>
        <v>0</v>
      </c>
      <c r="I102" s="87">
        <f t="shared" si="6"/>
        <v>17812.025</v>
      </c>
      <c r="J102" s="87">
        <f t="shared" si="7"/>
        <v>0</v>
      </c>
      <c r="K102" s="87">
        <f t="shared" si="8"/>
        <v>0</v>
      </c>
      <c r="L102" s="87">
        <f t="shared" si="9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5"/>
        <v>0</v>
      </c>
      <c r="I105" s="87">
        <f t="shared" si="6"/>
        <v>1584.3999999999999</v>
      </c>
      <c r="J105" s="87">
        <f t="shared" si="7"/>
        <v>0</v>
      </c>
      <c r="K105" s="87">
        <f t="shared" si="8"/>
        <v>0</v>
      </c>
      <c r="L105" s="87">
        <f t="shared" si="9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5"/>
        <v>0</v>
      </c>
      <c r="I106" s="87">
        <f t="shared" si="6"/>
        <v>19041.9672</v>
      </c>
      <c r="J106" s="87">
        <f t="shared" si="7"/>
        <v>0</v>
      </c>
      <c r="K106" s="87">
        <f t="shared" si="8"/>
        <v>0</v>
      </c>
      <c r="L106" s="87">
        <f t="shared" si="9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5"/>
        <v>0</v>
      </c>
      <c r="I107" s="87">
        <f t="shared" si="6"/>
        <v>19203.86</v>
      </c>
      <c r="J107" s="87">
        <f t="shared" si="7"/>
        <v>0</v>
      </c>
      <c r="K107" s="87">
        <f t="shared" si="8"/>
        <v>0</v>
      </c>
      <c r="L107" s="87">
        <f t="shared" si="9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5"/>
        <v>0</v>
      </c>
      <c r="I108" s="87">
        <f t="shared" si="6"/>
        <v>48498.484000000004</v>
      </c>
      <c r="J108" s="87">
        <f t="shared" si="7"/>
        <v>0</v>
      </c>
      <c r="K108" s="87">
        <f t="shared" si="8"/>
        <v>0</v>
      </c>
      <c r="L108" s="87">
        <f t="shared" si="9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5"/>
        <v>0</v>
      </c>
      <c r="I110" s="87">
        <f t="shared" si="6"/>
        <v>1413.048</v>
      </c>
      <c r="J110" s="87">
        <f t="shared" si="7"/>
        <v>0</v>
      </c>
      <c r="K110" s="87">
        <f t="shared" si="8"/>
        <v>0</v>
      </c>
      <c r="L110" s="87">
        <f t="shared" si="9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5"/>
        <v>0</v>
      </c>
      <c r="I111" s="87">
        <f t="shared" si="6"/>
        <v>6452.9236</v>
      </c>
      <c r="J111" s="87">
        <f t="shared" si="7"/>
        <v>0</v>
      </c>
      <c r="K111" s="87">
        <f t="shared" si="8"/>
        <v>0</v>
      </c>
      <c r="L111" s="87">
        <f t="shared" si="9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5"/>
        <v>0</v>
      </c>
      <c r="I112" s="87">
        <f t="shared" si="6"/>
        <v>25215.350300000002</v>
      </c>
      <c r="J112" s="87">
        <f t="shared" si="7"/>
        <v>0</v>
      </c>
      <c r="K112" s="87">
        <f t="shared" si="8"/>
        <v>0</v>
      </c>
      <c r="L112" s="87">
        <f t="shared" si="9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5"/>
        <v>0</v>
      </c>
      <c r="I114" s="87">
        <f t="shared" si="6"/>
        <v>1987.6</v>
      </c>
      <c r="J114" s="87">
        <f t="shared" si="7"/>
        <v>0</v>
      </c>
      <c r="K114" s="87">
        <f t="shared" si="8"/>
        <v>0</v>
      </c>
      <c r="L114" s="87">
        <f t="shared" si="9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5"/>
        <v>0</v>
      </c>
      <c r="I115" s="87">
        <f t="shared" si="6"/>
        <v>10137.119999999999</v>
      </c>
      <c r="J115" s="87">
        <f t="shared" si="7"/>
        <v>0</v>
      </c>
      <c r="K115" s="87">
        <f t="shared" si="8"/>
        <v>0</v>
      </c>
      <c r="L115" s="87">
        <f t="shared" si="9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5"/>
        <v>0</v>
      </c>
      <c r="I116" s="87">
        <f t="shared" si="6"/>
        <v>5739.36</v>
      </c>
      <c r="J116" s="87">
        <f t="shared" si="7"/>
        <v>0</v>
      </c>
      <c r="K116" s="87">
        <f t="shared" si="8"/>
        <v>0</v>
      </c>
      <c r="L116" s="87">
        <f t="shared" si="9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5"/>
        <v>0</v>
      </c>
      <c r="I117" s="87">
        <f t="shared" si="6"/>
        <v>11210.400000000001</v>
      </c>
      <c r="J117" s="87">
        <f t="shared" si="7"/>
        <v>0</v>
      </c>
      <c r="K117" s="87">
        <f t="shared" si="8"/>
        <v>0</v>
      </c>
      <c r="L117" s="87">
        <f t="shared" si="9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5"/>
        <v>0</v>
      </c>
      <c r="I118" s="87">
        <f t="shared" si="6"/>
        <v>5463.4800000000005</v>
      </c>
      <c r="J118" s="87">
        <f t="shared" si="7"/>
        <v>0</v>
      </c>
      <c r="K118" s="87">
        <f t="shared" si="8"/>
        <v>0</v>
      </c>
      <c r="L118" s="87">
        <f t="shared" si="9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54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0</v>
      </c>
      <c r="K123" s="51">
        <f>SUM(K10:K118)</f>
        <v>97459.96343092999</v>
      </c>
      <c r="L123" s="51">
        <f>SUM(L10:L118)</f>
        <v>97459.96343092999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4.25">
      <c r="D125" s="63"/>
      <c r="K125" s="64"/>
    </row>
    <row r="126" spans="4:11" s="60" customFormat="1" ht="14.25">
      <c r="D126" s="63"/>
      <c r="K126" s="65"/>
    </row>
    <row r="127" spans="10:11" ht="14.25">
      <c r="J127" s="66">
        <v>45118.85</v>
      </c>
      <c r="K127" s="67"/>
    </row>
    <row r="128" ht="14.25">
      <c r="K128" s="68"/>
    </row>
    <row r="129" ht="14.25">
      <c r="K129" s="68"/>
    </row>
  </sheetData>
  <sheetProtection/>
  <mergeCells count="15">
    <mergeCell ref="I8:L8"/>
    <mergeCell ref="A124:H124"/>
    <mergeCell ref="A8:A9"/>
    <mergeCell ref="B8:B9"/>
    <mergeCell ref="C8:C9"/>
    <mergeCell ref="D8:D9"/>
    <mergeCell ref="E8:H8"/>
    <mergeCell ref="A6:L6"/>
    <mergeCell ref="A1:G1"/>
    <mergeCell ref="I1:L1"/>
    <mergeCell ref="A3:F3"/>
    <mergeCell ref="G3:L3"/>
    <mergeCell ref="A4:L4"/>
    <mergeCell ref="A5:L5"/>
    <mergeCell ref="I2:L2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43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194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ht="57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30.7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06"/>
      <c r="B7" s="107"/>
      <c r="C7" s="107"/>
      <c r="D7" s="107"/>
      <c r="E7" s="107"/>
      <c r="F7" s="107"/>
      <c r="G7" s="108"/>
      <c r="H7" s="108"/>
      <c r="I7" s="108"/>
      <c r="J7" s="108"/>
      <c r="K7" s="108"/>
      <c r="L7" s="108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/>
      <c r="G12" s="88"/>
      <c r="H12" s="89">
        <f>G12+F12</f>
        <v>0</v>
      </c>
      <c r="I12" s="87">
        <f>E12*D12</f>
        <v>4074.1000000000004</v>
      </c>
      <c r="J12" s="87">
        <f>F12*D12</f>
        <v>0</v>
      </c>
      <c r="K12" s="87">
        <f>D12*G12</f>
        <v>0</v>
      </c>
      <c r="L12" s="87">
        <f>K12+J12</f>
        <v>0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 aca="true" t="shared" si="0" ref="H15:H78">G15+F15</f>
        <v>1111.7682160000002</v>
      </c>
      <c r="I15" s="87">
        <f aca="true" t="shared" si="1" ref="I15:I78">E15*D15</f>
        <v>1902.9460000000001</v>
      </c>
      <c r="J15" s="87">
        <f aca="true" t="shared" si="2" ref="J15:J78">F15*D15</f>
        <v>1890.0059672000002</v>
      </c>
      <c r="K15" s="87">
        <f aca="true" t="shared" si="3" ref="K15:K78">D15*G15</f>
        <v>0</v>
      </c>
      <c r="L15" s="87">
        <f aca="true" t="shared" si="4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 t="shared" si="0"/>
        <v>448.69</v>
      </c>
      <c r="I16" s="87">
        <f t="shared" si="1"/>
        <v>18073.2332</v>
      </c>
      <c r="J16" s="87">
        <f t="shared" si="2"/>
        <v>18073.2332</v>
      </c>
      <c r="K16" s="87">
        <f t="shared" si="3"/>
        <v>0</v>
      </c>
      <c r="L16" s="87">
        <f t="shared" si="4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 t="shared" si="0"/>
        <v>397.896813</v>
      </c>
      <c r="I17" s="87">
        <f t="shared" si="1"/>
        <v>16669.032900000002</v>
      </c>
      <c r="J17" s="87">
        <f t="shared" si="2"/>
        <v>16397.32766373</v>
      </c>
      <c r="K17" s="87">
        <f t="shared" si="3"/>
        <v>0</v>
      </c>
      <c r="L17" s="87">
        <f t="shared" si="4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 t="shared" si="0"/>
        <v>998.03</v>
      </c>
      <c r="I18" s="87">
        <f t="shared" si="1"/>
        <v>61099.3966</v>
      </c>
      <c r="J18" s="87">
        <f t="shared" si="2"/>
        <v>61099.3966</v>
      </c>
      <c r="K18" s="87">
        <f t="shared" si="3"/>
        <v>0</v>
      </c>
      <c r="L18" s="87">
        <f t="shared" si="4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91"/>
      <c r="G20" s="92"/>
      <c r="H20" s="89">
        <f t="shared" si="0"/>
        <v>0</v>
      </c>
      <c r="I20" s="87">
        <f t="shared" si="1"/>
        <v>3586.968</v>
      </c>
      <c r="J20" s="87">
        <f t="shared" si="2"/>
        <v>0</v>
      </c>
      <c r="K20" s="87">
        <f t="shared" si="3"/>
        <v>0</v>
      </c>
      <c r="L20" s="87">
        <f t="shared" si="4"/>
        <v>0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91"/>
      <c r="G21" s="92"/>
      <c r="H21" s="89">
        <f t="shared" si="0"/>
        <v>0</v>
      </c>
      <c r="I21" s="87">
        <f t="shared" si="1"/>
        <v>5553.9742</v>
      </c>
      <c r="J21" s="87">
        <f t="shared" si="2"/>
        <v>0</v>
      </c>
      <c r="K21" s="87">
        <f t="shared" si="3"/>
        <v>0</v>
      </c>
      <c r="L21" s="87">
        <f t="shared" si="4"/>
        <v>0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91"/>
      <c r="G22" s="92"/>
      <c r="H22" s="89">
        <f t="shared" si="0"/>
        <v>0</v>
      </c>
      <c r="I22" s="87">
        <f t="shared" si="1"/>
        <v>26996.5528</v>
      </c>
      <c r="J22" s="87">
        <f t="shared" si="2"/>
        <v>0</v>
      </c>
      <c r="K22" s="87">
        <f t="shared" si="3"/>
        <v>0</v>
      </c>
      <c r="L22" s="87">
        <f t="shared" si="4"/>
        <v>0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/>
      <c r="G25" s="92">
        <f>E25*0.3066</f>
        <v>504.706524</v>
      </c>
      <c r="H25" s="89">
        <f t="shared" si="0"/>
        <v>504.706524</v>
      </c>
      <c r="I25" s="87">
        <f t="shared" si="1"/>
        <v>2798.438</v>
      </c>
      <c r="J25" s="87">
        <f t="shared" si="2"/>
        <v>0</v>
      </c>
      <c r="K25" s="87">
        <f t="shared" si="3"/>
        <v>858.0010907999999</v>
      </c>
      <c r="L25" s="87">
        <f t="shared" si="4"/>
        <v>858.0010907999999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/>
      <c r="G26" s="92">
        <f>E26*0.1965</f>
        <v>143.37426</v>
      </c>
      <c r="H26" s="89">
        <f t="shared" si="0"/>
        <v>143.37426</v>
      </c>
      <c r="I26" s="87">
        <f t="shared" si="1"/>
        <v>29389.8992</v>
      </c>
      <c r="J26" s="87">
        <f t="shared" si="2"/>
        <v>0</v>
      </c>
      <c r="K26" s="87">
        <f t="shared" si="3"/>
        <v>5775.1151928</v>
      </c>
      <c r="L26" s="87">
        <f t="shared" si="4"/>
        <v>5775.1151928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/>
      <c r="G27" s="92">
        <f>E27*0.1965</f>
        <v>143.37426</v>
      </c>
      <c r="H27" s="89">
        <f t="shared" si="0"/>
        <v>143.37426</v>
      </c>
      <c r="I27" s="87">
        <f t="shared" si="1"/>
        <v>30068.4644</v>
      </c>
      <c r="J27" s="87">
        <f t="shared" si="2"/>
        <v>0</v>
      </c>
      <c r="K27" s="87">
        <f t="shared" si="3"/>
        <v>5908.4532546</v>
      </c>
      <c r="L27" s="87">
        <f t="shared" si="4"/>
        <v>5908.4532546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/>
      <c r="G28" s="92">
        <f>E28*0.2463</f>
        <v>351.531675</v>
      </c>
      <c r="H28" s="89">
        <f t="shared" si="0"/>
        <v>351.531675</v>
      </c>
      <c r="I28" s="87">
        <f t="shared" si="1"/>
        <v>87376.245</v>
      </c>
      <c r="J28" s="87">
        <f t="shared" si="2"/>
        <v>0</v>
      </c>
      <c r="K28" s="87">
        <f t="shared" si="3"/>
        <v>21520.7691435</v>
      </c>
      <c r="L28" s="87">
        <f t="shared" si="4"/>
        <v>21520.7691435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/>
      <c r="G30" s="92"/>
      <c r="H30" s="89">
        <f t="shared" si="0"/>
        <v>0</v>
      </c>
      <c r="I30" s="87">
        <f t="shared" si="1"/>
        <v>2608.704</v>
      </c>
      <c r="J30" s="87">
        <f t="shared" si="2"/>
        <v>0</v>
      </c>
      <c r="K30" s="87">
        <f t="shared" si="3"/>
        <v>0</v>
      </c>
      <c r="L30" s="87">
        <f t="shared" si="4"/>
        <v>0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/>
      <c r="G31" s="92"/>
      <c r="H31" s="89">
        <f t="shared" si="0"/>
        <v>0</v>
      </c>
      <c r="I31" s="87">
        <f t="shared" si="1"/>
        <v>9999.941</v>
      </c>
      <c r="J31" s="87">
        <f t="shared" si="2"/>
        <v>0</v>
      </c>
      <c r="K31" s="87">
        <f t="shared" si="3"/>
        <v>0</v>
      </c>
      <c r="L31" s="87">
        <f t="shared" si="4"/>
        <v>0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/>
      <c r="G32" s="92"/>
      <c r="H32" s="89">
        <f t="shared" si="0"/>
        <v>0</v>
      </c>
      <c r="I32" s="87">
        <f t="shared" si="1"/>
        <v>49044.601200000005</v>
      </c>
      <c r="J32" s="87">
        <f t="shared" si="2"/>
        <v>0</v>
      </c>
      <c r="K32" s="87">
        <f t="shared" si="3"/>
        <v>0</v>
      </c>
      <c r="L32" s="87">
        <f t="shared" si="4"/>
        <v>0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/>
      <c r="G35" s="92">
        <f>E35*0.7449</f>
        <v>1334.160594</v>
      </c>
      <c r="H35" s="89">
        <f t="shared" si="0"/>
        <v>1334.160594</v>
      </c>
      <c r="I35" s="87">
        <f t="shared" si="1"/>
        <v>3044.8019999999997</v>
      </c>
      <c r="J35" s="87">
        <f t="shared" si="2"/>
        <v>0</v>
      </c>
      <c r="K35" s="87">
        <f t="shared" si="3"/>
        <v>2268.0730098</v>
      </c>
      <c r="L35" s="87">
        <f t="shared" si="4"/>
        <v>2268.0730098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/>
      <c r="G36" s="92">
        <f>E36*0.6077</f>
        <v>520.701668</v>
      </c>
      <c r="H36" s="89">
        <f t="shared" si="0"/>
        <v>520.701668</v>
      </c>
      <c r="I36" s="87">
        <f t="shared" si="1"/>
        <v>34513.5152</v>
      </c>
      <c r="J36" s="87">
        <f t="shared" si="2"/>
        <v>0</v>
      </c>
      <c r="K36" s="87">
        <f t="shared" si="3"/>
        <v>20973.863187040002</v>
      </c>
      <c r="L36" s="87">
        <f t="shared" si="4"/>
        <v>20973.863187040002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/>
      <c r="G37" s="92">
        <f>E37*0.6321</f>
        <v>520.053954</v>
      </c>
      <c r="H37" s="89">
        <f t="shared" si="0"/>
        <v>520.053954</v>
      </c>
      <c r="I37" s="87">
        <f t="shared" si="1"/>
        <v>33905.1154</v>
      </c>
      <c r="J37" s="87">
        <f t="shared" si="2"/>
        <v>0</v>
      </c>
      <c r="K37" s="87">
        <f t="shared" si="3"/>
        <v>21431.42344434</v>
      </c>
      <c r="L37" s="87">
        <f t="shared" si="4"/>
        <v>21431.42344434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/>
      <c r="G38" s="92">
        <f>E38*0.8408</f>
        <v>1298.396992</v>
      </c>
      <c r="H38" s="89">
        <f t="shared" si="0"/>
        <v>1298.396992</v>
      </c>
      <c r="I38" s="87">
        <f t="shared" si="1"/>
        <v>94538.3728</v>
      </c>
      <c r="J38" s="87">
        <f t="shared" si="2"/>
        <v>0</v>
      </c>
      <c r="K38" s="87">
        <f t="shared" si="3"/>
        <v>79487.86385024</v>
      </c>
      <c r="L38" s="87">
        <f t="shared" si="4"/>
        <v>79487.86385024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/>
      <c r="G40" s="92"/>
      <c r="H40" s="89">
        <f t="shared" si="0"/>
        <v>0</v>
      </c>
      <c r="I40" s="87">
        <f t="shared" si="1"/>
        <v>3108.7056</v>
      </c>
      <c r="J40" s="87">
        <f t="shared" si="2"/>
        <v>0</v>
      </c>
      <c r="K40" s="87">
        <f t="shared" si="3"/>
        <v>0</v>
      </c>
      <c r="L40" s="87">
        <f t="shared" si="4"/>
        <v>0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/>
      <c r="G41" s="92"/>
      <c r="H41" s="89">
        <f t="shared" si="0"/>
        <v>0</v>
      </c>
      <c r="I41" s="87">
        <f t="shared" si="1"/>
        <v>11114.917</v>
      </c>
      <c r="J41" s="87">
        <f t="shared" si="2"/>
        <v>0</v>
      </c>
      <c r="K41" s="87">
        <f t="shared" si="3"/>
        <v>0</v>
      </c>
      <c r="L41" s="87">
        <f t="shared" si="4"/>
        <v>0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/>
      <c r="G42" s="92"/>
      <c r="H42" s="89">
        <f t="shared" si="0"/>
        <v>0</v>
      </c>
      <c r="I42" s="87">
        <f t="shared" si="1"/>
        <v>43746.3334</v>
      </c>
      <c r="J42" s="87">
        <f t="shared" si="2"/>
        <v>0</v>
      </c>
      <c r="K42" s="87">
        <f t="shared" si="3"/>
        <v>0</v>
      </c>
      <c r="L42" s="87">
        <f t="shared" si="4"/>
        <v>0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/>
      <c r="G45" s="92"/>
      <c r="H45" s="89">
        <f t="shared" si="0"/>
        <v>0</v>
      </c>
      <c r="I45" s="87">
        <f t="shared" si="1"/>
        <v>801.72</v>
      </c>
      <c r="J45" s="87">
        <f t="shared" si="2"/>
        <v>0</v>
      </c>
      <c r="K45" s="87">
        <f t="shared" si="3"/>
        <v>0</v>
      </c>
      <c r="L45" s="87">
        <f t="shared" si="4"/>
        <v>0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/>
      <c r="G46" s="92"/>
      <c r="H46" s="89">
        <f t="shared" si="0"/>
        <v>0</v>
      </c>
      <c r="I46" s="87">
        <f t="shared" si="1"/>
        <v>7931.1320000000005</v>
      </c>
      <c r="J46" s="87">
        <f t="shared" si="2"/>
        <v>0</v>
      </c>
      <c r="K46" s="87">
        <f t="shared" si="3"/>
        <v>0</v>
      </c>
      <c r="L46" s="87">
        <f t="shared" si="4"/>
        <v>0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/>
      <c r="G47" s="92"/>
      <c r="H47" s="89">
        <f t="shared" si="0"/>
        <v>0</v>
      </c>
      <c r="I47" s="87">
        <f t="shared" si="1"/>
        <v>7773.854399999999</v>
      </c>
      <c r="J47" s="87">
        <f t="shared" si="2"/>
        <v>0</v>
      </c>
      <c r="K47" s="87">
        <f t="shared" si="3"/>
        <v>0</v>
      </c>
      <c r="L47" s="87">
        <f t="shared" si="4"/>
        <v>0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/>
      <c r="G48" s="92"/>
      <c r="H48" s="89">
        <f t="shared" si="0"/>
        <v>0</v>
      </c>
      <c r="I48" s="87">
        <f t="shared" si="1"/>
        <v>25406.9122</v>
      </c>
      <c r="J48" s="87">
        <f t="shared" si="2"/>
        <v>0</v>
      </c>
      <c r="K48" s="87">
        <f t="shared" si="3"/>
        <v>0</v>
      </c>
      <c r="L48" s="87">
        <f t="shared" si="4"/>
        <v>0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/>
      <c r="G50" s="92"/>
      <c r="H50" s="89">
        <f t="shared" si="0"/>
        <v>0</v>
      </c>
      <c r="I50" s="87">
        <f t="shared" si="1"/>
        <v>1304.352</v>
      </c>
      <c r="J50" s="87">
        <f t="shared" si="2"/>
        <v>0</v>
      </c>
      <c r="K50" s="87">
        <f t="shared" si="3"/>
        <v>0</v>
      </c>
      <c r="L50" s="87">
        <f t="shared" si="4"/>
        <v>0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/>
      <c r="G51" s="92"/>
      <c r="H51" s="89">
        <f t="shared" si="0"/>
        <v>0</v>
      </c>
      <c r="I51" s="87">
        <f t="shared" si="1"/>
        <v>2508.696</v>
      </c>
      <c r="J51" s="87">
        <f t="shared" si="2"/>
        <v>0</v>
      </c>
      <c r="K51" s="87">
        <f t="shared" si="3"/>
        <v>0</v>
      </c>
      <c r="L51" s="87">
        <f t="shared" si="4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/>
      <c r="G52" s="92"/>
      <c r="H52" s="89">
        <f t="shared" si="0"/>
        <v>0</v>
      </c>
      <c r="I52" s="87">
        <f t="shared" si="1"/>
        <v>12073.314400000001</v>
      </c>
      <c r="J52" s="87">
        <f t="shared" si="2"/>
        <v>0</v>
      </c>
      <c r="K52" s="87">
        <f t="shared" si="3"/>
        <v>0</v>
      </c>
      <c r="L52" s="87">
        <f t="shared" si="4"/>
        <v>0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 t="shared" si="0"/>
        <v>0</v>
      </c>
      <c r="I55" s="87">
        <f t="shared" si="1"/>
        <v>636.752</v>
      </c>
      <c r="J55" s="87">
        <f t="shared" si="2"/>
        <v>0</v>
      </c>
      <c r="K55" s="87">
        <f t="shared" si="3"/>
        <v>0</v>
      </c>
      <c r="L55" s="87">
        <f t="shared" si="4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 t="shared" si="0"/>
        <v>0</v>
      </c>
      <c r="I56" s="87">
        <f t="shared" si="1"/>
        <v>7997.1912</v>
      </c>
      <c r="J56" s="87">
        <f t="shared" si="2"/>
        <v>0</v>
      </c>
      <c r="K56" s="87">
        <f t="shared" si="3"/>
        <v>0</v>
      </c>
      <c r="L56" s="87">
        <f t="shared" si="4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 t="shared" si="0"/>
        <v>0</v>
      </c>
      <c r="I57" s="87">
        <f t="shared" si="1"/>
        <v>7882.6488</v>
      </c>
      <c r="J57" s="87">
        <f t="shared" si="2"/>
        <v>0</v>
      </c>
      <c r="K57" s="87">
        <f t="shared" si="3"/>
        <v>0</v>
      </c>
      <c r="L57" s="87">
        <f t="shared" si="4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 t="shared" si="0"/>
        <v>0</v>
      </c>
      <c r="I58" s="87">
        <f t="shared" si="1"/>
        <v>19417.7596</v>
      </c>
      <c r="J58" s="87">
        <f t="shared" si="2"/>
        <v>0</v>
      </c>
      <c r="K58" s="87">
        <f t="shared" si="3"/>
        <v>0</v>
      </c>
      <c r="L58" s="87">
        <f t="shared" si="4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/>
      <c r="G60" s="92"/>
      <c r="H60" s="89">
        <f t="shared" si="0"/>
        <v>0</v>
      </c>
      <c r="I60" s="87">
        <f t="shared" si="1"/>
        <v>1304.352</v>
      </c>
      <c r="J60" s="87">
        <f t="shared" si="2"/>
        <v>0</v>
      </c>
      <c r="K60" s="87">
        <f t="shared" si="3"/>
        <v>0</v>
      </c>
      <c r="L60" s="87">
        <f t="shared" si="4"/>
        <v>0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/>
      <c r="G61" s="92"/>
      <c r="H61" s="89">
        <f t="shared" si="0"/>
        <v>0</v>
      </c>
      <c r="I61" s="87">
        <f t="shared" si="1"/>
        <v>2592.3192000000004</v>
      </c>
      <c r="J61" s="87">
        <f t="shared" si="2"/>
        <v>0</v>
      </c>
      <c r="K61" s="87">
        <f t="shared" si="3"/>
        <v>0</v>
      </c>
      <c r="L61" s="87">
        <f t="shared" si="4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/>
      <c r="G62" s="92"/>
      <c r="H62" s="89">
        <f t="shared" si="0"/>
        <v>0</v>
      </c>
      <c r="I62" s="87">
        <f t="shared" si="1"/>
        <v>12455.463300000001</v>
      </c>
      <c r="J62" s="87">
        <f t="shared" si="2"/>
        <v>0</v>
      </c>
      <c r="K62" s="87">
        <f t="shared" si="3"/>
        <v>0</v>
      </c>
      <c r="L62" s="87">
        <f t="shared" si="4"/>
        <v>0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/>
      <c r="G65" s="92"/>
      <c r="H65" s="89">
        <f t="shared" si="0"/>
        <v>0</v>
      </c>
      <c r="I65" s="87">
        <f t="shared" si="1"/>
        <v>665.924</v>
      </c>
      <c r="J65" s="87">
        <f t="shared" si="2"/>
        <v>0</v>
      </c>
      <c r="K65" s="87">
        <f t="shared" si="3"/>
        <v>0</v>
      </c>
      <c r="L65" s="87">
        <f t="shared" si="4"/>
        <v>0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/>
      <c r="G66" s="92"/>
      <c r="H66" s="89">
        <f t="shared" si="0"/>
        <v>0</v>
      </c>
      <c r="I66" s="87">
        <f t="shared" si="1"/>
        <v>8254.177599999999</v>
      </c>
      <c r="J66" s="87">
        <f t="shared" si="2"/>
        <v>0</v>
      </c>
      <c r="K66" s="87">
        <f t="shared" si="3"/>
        <v>0</v>
      </c>
      <c r="L66" s="87">
        <f t="shared" si="4"/>
        <v>0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/>
      <c r="G67" s="92"/>
      <c r="H67" s="89">
        <f t="shared" si="0"/>
        <v>0</v>
      </c>
      <c r="I67" s="87">
        <f t="shared" si="1"/>
        <v>7906.5506000000005</v>
      </c>
      <c r="J67" s="87">
        <f t="shared" si="2"/>
        <v>0</v>
      </c>
      <c r="K67" s="87">
        <f t="shared" si="3"/>
        <v>0</v>
      </c>
      <c r="L67" s="87">
        <f t="shared" si="4"/>
        <v>0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/>
      <c r="G68" s="92"/>
      <c r="H68" s="89">
        <f t="shared" si="0"/>
        <v>0</v>
      </c>
      <c r="I68" s="87">
        <f t="shared" si="1"/>
        <v>20457.2752</v>
      </c>
      <c r="J68" s="87">
        <f t="shared" si="2"/>
        <v>0</v>
      </c>
      <c r="K68" s="87">
        <f t="shared" si="3"/>
        <v>0</v>
      </c>
      <c r="L68" s="87">
        <f t="shared" si="4"/>
        <v>0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/>
      <c r="G70" s="92"/>
      <c r="H70" s="89">
        <f t="shared" si="0"/>
        <v>0</v>
      </c>
      <c r="I70" s="87">
        <f t="shared" si="1"/>
        <v>1304.352</v>
      </c>
      <c r="J70" s="87">
        <f t="shared" si="2"/>
        <v>0</v>
      </c>
      <c r="K70" s="87">
        <f t="shared" si="3"/>
        <v>0</v>
      </c>
      <c r="L70" s="87">
        <f t="shared" si="4"/>
        <v>0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/>
      <c r="G71" s="92"/>
      <c r="H71" s="89">
        <f t="shared" si="0"/>
        <v>0</v>
      </c>
      <c r="I71" s="87">
        <f t="shared" si="1"/>
        <v>2655.0366</v>
      </c>
      <c r="J71" s="87">
        <f t="shared" si="2"/>
        <v>0</v>
      </c>
      <c r="K71" s="87">
        <f t="shared" si="3"/>
        <v>0</v>
      </c>
      <c r="L71" s="87">
        <f t="shared" si="4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/>
      <c r="G72" s="92"/>
      <c r="H72" s="89">
        <f t="shared" si="0"/>
        <v>0</v>
      </c>
      <c r="I72" s="87">
        <f t="shared" si="1"/>
        <v>12779.3183</v>
      </c>
      <c r="J72" s="87">
        <f t="shared" si="2"/>
        <v>0</v>
      </c>
      <c r="K72" s="87">
        <f t="shared" si="3"/>
        <v>0</v>
      </c>
      <c r="L72" s="87">
        <f t="shared" si="4"/>
        <v>0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 t="shared" si="0"/>
        <v>0</v>
      </c>
      <c r="I75" s="87">
        <f t="shared" si="1"/>
        <v>1664.3339999999998</v>
      </c>
      <c r="J75" s="87">
        <f t="shared" si="2"/>
        <v>0</v>
      </c>
      <c r="K75" s="87">
        <f t="shared" si="3"/>
        <v>0</v>
      </c>
      <c r="L75" s="87">
        <f t="shared" si="4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 t="shared" si="0"/>
        <v>0</v>
      </c>
      <c r="I76" s="87">
        <f t="shared" si="1"/>
        <v>18938.8504</v>
      </c>
      <c r="J76" s="87">
        <f t="shared" si="2"/>
        <v>0</v>
      </c>
      <c r="K76" s="87">
        <f t="shared" si="3"/>
        <v>0</v>
      </c>
      <c r="L76" s="87">
        <f t="shared" si="4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 t="shared" si="0"/>
        <v>0</v>
      </c>
      <c r="I77" s="87">
        <f t="shared" si="1"/>
        <v>18725.4119</v>
      </c>
      <c r="J77" s="87">
        <f t="shared" si="2"/>
        <v>0</v>
      </c>
      <c r="K77" s="87">
        <f t="shared" si="3"/>
        <v>0</v>
      </c>
      <c r="L77" s="87">
        <f t="shared" si="4"/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 t="shared" si="0"/>
        <v>0</v>
      </c>
      <c r="I78" s="87">
        <f t="shared" si="1"/>
        <v>51590.094000000005</v>
      </c>
      <c r="J78" s="87">
        <f t="shared" si="2"/>
        <v>0</v>
      </c>
      <c r="K78" s="87">
        <f t="shared" si="3"/>
        <v>0</v>
      </c>
      <c r="L78" s="87">
        <f t="shared" si="4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5" ref="H80:H118">G80+F80</f>
        <v>0</v>
      </c>
      <c r="I80" s="87">
        <f aca="true" t="shared" si="6" ref="I80:I118">E80*D80</f>
        <v>1413.048</v>
      </c>
      <c r="J80" s="87">
        <f aca="true" t="shared" si="7" ref="J80:J118">F80*D80</f>
        <v>0</v>
      </c>
      <c r="K80" s="87">
        <f aca="true" t="shared" si="8" ref="K80:K118">D80*G80</f>
        <v>0</v>
      </c>
      <c r="L80" s="87">
        <f aca="true" t="shared" si="9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5"/>
        <v>0</v>
      </c>
      <c r="I81" s="87">
        <f t="shared" si="6"/>
        <v>6313.551600000001</v>
      </c>
      <c r="J81" s="87">
        <f t="shared" si="7"/>
        <v>0</v>
      </c>
      <c r="K81" s="87">
        <f t="shared" si="8"/>
        <v>0</v>
      </c>
      <c r="L81" s="87">
        <f t="shared" si="9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5"/>
        <v>0</v>
      </c>
      <c r="I82" s="87">
        <f t="shared" si="6"/>
        <v>24593.5487</v>
      </c>
      <c r="J82" s="87">
        <f t="shared" si="7"/>
        <v>0</v>
      </c>
      <c r="K82" s="87">
        <f t="shared" si="8"/>
        <v>0</v>
      </c>
      <c r="L82" s="87">
        <f t="shared" si="9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/>
      <c r="H85" s="89">
        <f t="shared" si="5"/>
        <v>0</v>
      </c>
      <c r="I85" s="87">
        <f t="shared" si="6"/>
        <v>1555.8400000000001</v>
      </c>
      <c r="J85" s="87">
        <f t="shared" si="7"/>
        <v>0</v>
      </c>
      <c r="K85" s="87">
        <f t="shared" si="8"/>
        <v>0</v>
      </c>
      <c r="L85" s="87">
        <f t="shared" si="9"/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/>
      <c r="H86" s="89">
        <f t="shared" si="5"/>
        <v>0</v>
      </c>
      <c r="I86" s="87">
        <f t="shared" si="6"/>
        <v>18707.643200000002</v>
      </c>
      <c r="J86" s="87">
        <f t="shared" si="7"/>
        <v>0</v>
      </c>
      <c r="K86" s="87">
        <f t="shared" si="8"/>
        <v>0</v>
      </c>
      <c r="L86" s="87">
        <f t="shared" si="9"/>
        <v>0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/>
      <c r="H87" s="89">
        <f t="shared" si="5"/>
        <v>0</v>
      </c>
      <c r="I87" s="87">
        <f t="shared" si="6"/>
        <v>18857.696</v>
      </c>
      <c r="J87" s="87">
        <f t="shared" si="7"/>
        <v>0</v>
      </c>
      <c r="K87" s="87">
        <f t="shared" si="8"/>
        <v>0</v>
      </c>
      <c r="L87" s="87">
        <f t="shared" si="9"/>
        <v>0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/>
      <c r="H88" s="89">
        <f t="shared" si="5"/>
        <v>0</v>
      </c>
      <c r="I88" s="87">
        <f t="shared" si="6"/>
        <v>47624.2624</v>
      </c>
      <c r="J88" s="87">
        <f t="shared" si="7"/>
        <v>0</v>
      </c>
      <c r="K88" s="87">
        <f t="shared" si="8"/>
        <v>0</v>
      </c>
      <c r="L88" s="87">
        <f t="shared" si="9"/>
        <v>0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5"/>
        <v>0</v>
      </c>
      <c r="I90" s="87">
        <f t="shared" si="6"/>
        <v>1413.048</v>
      </c>
      <c r="J90" s="87">
        <f t="shared" si="7"/>
        <v>0</v>
      </c>
      <c r="K90" s="87">
        <f t="shared" si="8"/>
        <v>0</v>
      </c>
      <c r="L90" s="87">
        <f t="shared" si="9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5"/>
        <v>0</v>
      </c>
      <c r="I91" s="87">
        <f t="shared" si="6"/>
        <v>6264.7714000000005</v>
      </c>
      <c r="J91" s="87">
        <f t="shared" si="7"/>
        <v>0</v>
      </c>
      <c r="K91" s="87">
        <f t="shared" si="8"/>
        <v>0</v>
      </c>
      <c r="L91" s="87">
        <f t="shared" si="9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5"/>
        <v>0</v>
      </c>
      <c r="I92" s="87">
        <f t="shared" si="6"/>
        <v>24755.4762</v>
      </c>
      <c r="J92" s="87">
        <f t="shared" si="7"/>
        <v>0</v>
      </c>
      <c r="K92" s="87">
        <f t="shared" si="8"/>
        <v>0</v>
      </c>
      <c r="L92" s="87">
        <f t="shared" si="9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/>
      <c r="H95" s="89">
        <f t="shared" si="5"/>
        <v>0</v>
      </c>
      <c r="I95" s="87">
        <f t="shared" si="6"/>
        <v>1699.4389999999999</v>
      </c>
      <c r="J95" s="87">
        <f t="shared" si="7"/>
        <v>0</v>
      </c>
      <c r="K95" s="87">
        <f t="shared" si="8"/>
        <v>0</v>
      </c>
      <c r="L95" s="87">
        <f t="shared" si="9"/>
        <v>0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/>
      <c r="H96" s="89">
        <f t="shared" si="5"/>
        <v>0</v>
      </c>
      <c r="I96" s="87">
        <f t="shared" si="6"/>
        <v>11777.0664</v>
      </c>
      <c r="J96" s="87">
        <f t="shared" si="7"/>
        <v>0</v>
      </c>
      <c r="K96" s="87">
        <f t="shared" si="8"/>
        <v>0</v>
      </c>
      <c r="L96" s="87">
        <f t="shared" si="9"/>
        <v>0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/>
      <c r="H97" s="89">
        <f t="shared" si="5"/>
        <v>0</v>
      </c>
      <c r="I97" s="87">
        <f t="shared" si="6"/>
        <v>11111.040200000001</v>
      </c>
      <c r="J97" s="87">
        <f t="shared" si="7"/>
        <v>0</v>
      </c>
      <c r="K97" s="87">
        <f t="shared" si="8"/>
        <v>0</v>
      </c>
      <c r="L97" s="87">
        <f t="shared" si="9"/>
        <v>0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/>
      <c r="H98" s="89">
        <f t="shared" si="5"/>
        <v>0</v>
      </c>
      <c r="I98" s="87">
        <f t="shared" si="6"/>
        <v>56247.711599999995</v>
      </c>
      <c r="J98" s="87">
        <f t="shared" si="7"/>
        <v>0</v>
      </c>
      <c r="K98" s="87">
        <f t="shared" si="8"/>
        <v>0</v>
      </c>
      <c r="L98" s="87">
        <f t="shared" si="9"/>
        <v>0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5"/>
        <v>0</v>
      </c>
      <c r="I100" s="87">
        <f t="shared" si="6"/>
        <v>1956.528</v>
      </c>
      <c r="J100" s="87">
        <f t="shared" si="7"/>
        <v>0</v>
      </c>
      <c r="K100" s="87">
        <f t="shared" si="8"/>
        <v>0</v>
      </c>
      <c r="L100" s="87">
        <f t="shared" si="9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5"/>
        <v>0</v>
      </c>
      <c r="I101" s="87">
        <f t="shared" si="6"/>
        <v>3707.2952000000005</v>
      </c>
      <c r="J101" s="87">
        <f t="shared" si="7"/>
        <v>0</v>
      </c>
      <c r="K101" s="87">
        <f t="shared" si="8"/>
        <v>0</v>
      </c>
      <c r="L101" s="87">
        <f t="shared" si="9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5"/>
        <v>0</v>
      </c>
      <c r="I102" s="87">
        <f t="shared" si="6"/>
        <v>17812.025</v>
      </c>
      <c r="J102" s="87">
        <f t="shared" si="7"/>
        <v>0</v>
      </c>
      <c r="K102" s="87">
        <f t="shared" si="8"/>
        <v>0</v>
      </c>
      <c r="L102" s="87">
        <f t="shared" si="9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5"/>
        <v>0</v>
      </c>
      <c r="I105" s="87">
        <f t="shared" si="6"/>
        <v>1584.3999999999999</v>
      </c>
      <c r="J105" s="87">
        <f t="shared" si="7"/>
        <v>0</v>
      </c>
      <c r="K105" s="87">
        <f t="shared" si="8"/>
        <v>0</v>
      </c>
      <c r="L105" s="87">
        <f t="shared" si="9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5"/>
        <v>0</v>
      </c>
      <c r="I106" s="87">
        <f t="shared" si="6"/>
        <v>19041.9672</v>
      </c>
      <c r="J106" s="87">
        <f t="shared" si="7"/>
        <v>0</v>
      </c>
      <c r="K106" s="87">
        <f t="shared" si="8"/>
        <v>0</v>
      </c>
      <c r="L106" s="87">
        <f t="shared" si="9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5"/>
        <v>0</v>
      </c>
      <c r="I107" s="87">
        <f t="shared" si="6"/>
        <v>19203.86</v>
      </c>
      <c r="J107" s="87">
        <f t="shared" si="7"/>
        <v>0</v>
      </c>
      <c r="K107" s="87">
        <f t="shared" si="8"/>
        <v>0</v>
      </c>
      <c r="L107" s="87">
        <f t="shared" si="9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5"/>
        <v>0</v>
      </c>
      <c r="I108" s="87">
        <f t="shared" si="6"/>
        <v>48498.484000000004</v>
      </c>
      <c r="J108" s="87">
        <f t="shared" si="7"/>
        <v>0</v>
      </c>
      <c r="K108" s="87">
        <f t="shared" si="8"/>
        <v>0</v>
      </c>
      <c r="L108" s="87">
        <f t="shared" si="9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5"/>
        <v>0</v>
      </c>
      <c r="I110" s="87">
        <f t="shared" si="6"/>
        <v>1413.048</v>
      </c>
      <c r="J110" s="87">
        <f t="shared" si="7"/>
        <v>0</v>
      </c>
      <c r="K110" s="87">
        <f t="shared" si="8"/>
        <v>0</v>
      </c>
      <c r="L110" s="87">
        <f t="shared" si="9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5"/>
        <v>0</v>
      </c>
      <c r="I111" s="87">
        <f t="shared" si="6"/>
        <v>6452.9236</v>
      </c>
      <c r="J111" s="87">
        <f t="shared" si="7"/>
        <v>0</v>
      </c>
      <c r="K111" s="87">
        <f t="shared" si="8"/>
        <v>0</v>
      </c>
      <c r="L111" s="87">
        <f t="shared" si="9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5"/>
        <v>0</v>
      </c>
      <c r="I112" s="87">
        <f t="shared" si="6"/>
        <v>25215.350300000002</v>
      </c>
      <c r="J112" s="87">
        <f t="shared" si="7"/>
        <v>0</v>
      </c>
      <c r="K112" s="87">
        <f t="shared" si="8"/>
        <v>0</v>
      </c>
      <c r="L112" s="87">
        <f t="shared" si="9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5"/>
        <v>0</v>
      </c>
      <c r="I114" s="87">
        <f t="shared" si="6"/>
        <v>1987.6</v>
      </c>
      <c r="J114" s="87">
        <f t="shared" si="7"/>
        <v>0</v>
      </c>
      <c r="K114" s="87">
        <f t="shared" si="8"/>
        <v>0</v>
      </c>
      <c r="L114" s="87">
        <f t="shared" si="9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5"/>
        <v>0</v>
      </c>
      <c r="I115" s="87">
        <f t="shared" si="6"/>
        <v>10137.119999999999</v>
      </c>
      <c r="J115" s="87">
        <f t="shared" si="7"/>
        <v>0</v>
      </c>
      <c r="K115" s="87">
        <f t="shared" si="8"/>
        <v>0</v>
      </c>
      <c r="L115" s="87">
        <f t="shared" si="9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5"/>
        <v>0</v>
      </c>
      <c r="I116" s="87">
        <f t="shared" si="6"/>
        <v>5739.36</v>
      </c>
      <c r="J116" s="87">
        <f t="shared" si="7"/>
        <v>0</v>
      </c>
      <c r="K116" s="87">
        <f t="shared" si="8"/>
        <v>0</v>
      </c>
      <c r="L116" s="87">
        <f t="shared" si="9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5"/>
        <v>0</v>
      </c>
      <c r="I117" s="87">
        <f t="shared" si="6"/>
        <v>11210.400000000001</v>
      </c>
      <c r="J117" s="87">
        <f t="shared" si="7"/>
        <v>0</v>
      </c>
      <c r="K117" s="87">
        <f t="shared" si="8"/>
        <v>0</v>
      </c>
      <c r="L117" s="87">
        <f t="shared" si="9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5"/>
        <v>0</v>
      </c>
      <c r="I118" s="87">
        <f t="shared" si="6"/>
        <v>5463.4800000000005</v>
      </c>
      <c r="J118" s="87">
        <f t="shared" si="7"/>
        <v>0</v>
      </c>
      <c r="K118" s="87">
        <f t="shared" si="8"/>
        <v>0</v>
      </c>
      <c r="L118" s="87">
        <f t="shared" si="9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54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97459.96343092999</v>
      </c>
      <c r="K123" s="51">
        <f>SUM(K10:K118)</f>
        <v>158223.56217311998</v>
      </c>
      <c r="L123" s="51">
        <f>SUM(L10:L118)</f>
        <v>255683.52560404997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4.25">
      <c r="D125" s="63"/>
      <c r="K125" s="64"/>
    </row>
    <row r="126" spans="4:11" s="60" customFormat="1" ht="14.25">
      <c r="D126" s="63"/>
      <c r="K126" s="65"/>
    </row>
    <row r="127" spans="10:11" ht="14.25">
      <c r="J127" s="66">
        <v>45118.85</v>
      </c>
      <c r="K127" s="67"/>
    </row>
    <row r="128" ht="14.25">
      <c r="K128" s="68"/>
    </row>
    <row r="129" ht="14.25">
      <c r="K129" s="68"/>
    </row>
  </sheetData>
  <sheetProtection/>
  <mergeCells count="15">
    <mergeCell ref="A5:L5"/>
    <mergeCell ref="A6:L6"/>
    <mergeCell ref="A124:H124"/>
    <mergeCell ref="A8:A9"/>
    <mergeCell ref="B8:B9"/>
    <mergeCell ref="C8:C9"/>
    <mergeCell ref="D8:D9"/>
    <mergeCell ref="E8:H8"/>
    <mergeCell ref="I8:L8"/>
    <mergeCell ref="A1:G1"/>
    <mergeCell ref="I1:L1"/>
    <mergeCell ref="A3:F3"/>
    <mergeCell ref="G3:L3"/>
    <mergeCell ref="I2:L2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44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195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/>
      <c r="G12" s="88">
        <v>10</v>
      </c>
      <c r="H12" s="89">
        <f>G12+F12</f>
        <v>10</v>
      </c>
      <c r="I12" s="87">
        <f>E12*D12</f>
        <v>4074.1000000000004</v>
      </c>
      <c r="J12" s="87">
        <f>F12*D12</f>
        <v>0</v>
      </c>
      <c r="K12" s="87">
        <f>D12*G12</f>
        <v>4074.1000000000004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 aca="true" t="shared" si="0" ref="H15:H78">G15+F15</f>
        <v>1111.7682160000002</v>
      </c>
      <c r="I15" s="87">
        <f aca="true" t="shared" si="1" ref="I15:I78">E15*D15</f>
        <v>1902.9460000000001</v>
      </c>
      <c r="J15" s="87">
        <f aca="true" t="shared" si="2" ref="J15:J78">F15*D15</f>
        <v>1890.0059672000002</v>
      </c>
      <c r="K15" s="87">
        <f aca="true" t="shared" si="3" ref="K15:K78">D15*G15</f>
        <v>0</v>
      </c>
      <c r="L15" s="87">
        <f aca="true" t="shared" si="4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 t="shared" si="0"/>
        <v>448.69</v>
      </c>
      <c r="I16" s="87">
        <f t="shared" si="1"/>
        <v>18073.2332</v>
      </c>
      <c r="J16" s="87">
        <f t="shared" si="2"/>
        <v>18073.2332</v>
      </c>
      <c r="K16" s="87">
        <f t="shared" si="3"/>
        <v>0</v>
      </c>
      <c r="L16" s="87">
        <f t="shared" si="4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 t="shared" si="0"/>
        <v>397.896813</v>
      </c>
      <c r="I17" s="87">
        <f t="shared" si="1"/>
        <v>16669.032900000002</v>
      </c>
      <c r="J17" s="87">
        <f t="shared" si="2"/>
        <v>16397.32766373</v>
      </c>
      <c r="K17" s="87">
        <f t="shared" si="3"/>
        <v>0</v>
      </c>
      <c r="L17" s="87">
        <f t="shared" si="4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 t="shared" si="0"/>
        <v>998.03</v>
      </c>
      <c r="I18" s="87">
        <f t="shared" si="1"/>
        <v>61099.3966</v>
      </c>
      <c r="J18" s="87">
        <f t="shared" si="2"/>
        <v>61099.3966</v>
      </c>
      <c r="K18" s="87">
        <f t="shared" si="3"/>
        <v>0</v>
      </c>
      <c r="L18" s="87">
        <f t="shared" si="4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91"/>
      <c r="G20" s="92">
        <f>E20*0.7273</f>
        <v>28.80108</v>
      </c>
      <c r="H20" s="89">
        <f t="shared" si="0"/>
        <v>28.80108</v>
      </c>
      <c r="I20" s="87">
        <f t="shared" si="1"/>
        <v>3586.968</v>
      </c>
      <c r="J20" s="87">
        <f t="shared" si="2"/>
        <v>0</v>
      </c>
      <c r="K20" s="87">
        <f t="shared" si="3"/>
        <v>2608.8018263999998</v>
      </c>
      <c r="L20" s="87">
        <f t="shared" si="4"/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91"/>
      <c r="G21" s="92">
        <v>7.97</v>
      </c>
      <c r="H21" s="89">
        <f t="shared" si="0"/>
        <v>7.97</v>
      </c>
      <c r="I21" s="87">
        <f t="shared" si="1"/>
        <v>5553.9742</v>
      </c>
      <c r="J21" s="87">
        <f t="shared" si="2"/>
        <v>0</v>
      </c>
      <c r="K21" s="87">
        <f t="shared" si="3"/>
        <v>5553.9742</v>
      </c>
      <c r="L21" s="87">
        <f t="shared" si="4"/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91"/>
      <c r="G22" s="92">
        <v>41.68</v>
      </c>
      <c r="H22" s="89">
        <f t="shared" si="0"/>
        <v>41.68</v>
      </c>
      <c r="I22" s="87">
        <f t="shared" si="1"/>
        <v>26996.5528</v>
      </c>
      <c r="J22" s="87">
        <f t="shared" si="2"/>
        <v>0</v>
      </c>
      <c r="K22" s="87">
        <f t="shared" si="3"/>
        <v>26996.5528</v>
      </c>
      <c r="L22" s="87">
        <f t="shared" si="4"/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v>504.706524</v>
      </c>
      <c r="G25" s="92"/>
      <c r="H25" s="89">
        <f t="shared" si="0"/>
        <v>504.706524</v>
      </c>
      <c r="I25" s="87">
        <f t="shared" si="1"/>
        <v>2798.438</v>
      </c>
      <c r="J25" s="87">
        <f t="shared" si="2"/>
        <v>858.0010907999999</v>
      </c>
      <c r="K25" s="87">
        <f t="shared" si="3"/>
        <v>0</v>
      </c>
      <c r="L25" s="87">
        <f t="shared" si="4"/>
        <v>858.0010907999999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143.37426</v>
      </c>
      <c r="G26" s="92"/>
      <c r="H26" s="89">
        <f t="shared" si="0"/>
        <v>143.37426</v>
      </c>
      <c r="I26" s="87">
        <f t="shared" si="1"/>
        <v>29389.8992</v>
      </c>
      <c r="J26" s="87">
        <f t="shared" si="2"/>
        <v>5775.1151928</v>
      </c>
      <c r="K26" s="87">
        <f t="shared" si="3"/>
        <v>0</v>
      </c>
      <c r="L26" s="87">
        <f t="shared" si="4"/>
        <v>5775.1151928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143.37426</v>
      </c>
      <c r="G27" s="92">
        <f>E27*0.683</f>
        <v>498.34412000000003</v>
      </c>
      <c r="H27" s="89">
        <f t="shared" si="0"/>
        <v>641.71838</v>
      </c>
      <c r="I27" s="87">
        <f t="shared" si="1"/>
        <v>30068.4644</v>
      </c>
      <c r="J27" s="87">
        <f t="shared" si="2"/>
        <v>5908.4532546</v>
      </c>
      <c r="K27" s="87">
        <f t="shared" si="3"/>
        <v>20536.7611852</v>
      </c>
      <c r="L27" s="87">
        <f t="shared" si="4"/>
        <v>26445.214439800002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351.531675</v>
      </c>
      <c r="G28" s="92"/>
      <c r="H28" s="89">
        <f t="shared" si="0"/>
        <v>351.531675</v>
      </c>
      <c r="I28" s="87">
        <f t="shared" si="1"/>
        <v>87376.245</v>
      </c>
      <c r="J28" s="87">
        <f t="shared" si="2"/>
        <v>21520.7691435</v>
      </c>
      <c r="K28" s="87">
        <f t="shared" si="3"/>
        <v>0</v>
      </c>
      <c r="L28" s="87">
        <f t="shared" si="4"/>
        <v>21520.7691435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/>
      <c r="G30" s="92">
        <v>28.8</v>
      </c>
      <c r="H30" s="89">
        <f t="shared" si="0"/>
        <v>28.8</v>
      </c>
      <c r="I30" s="87">
        <f t="shared" si="1"/>
        <v>2608.704</v>
      </c>
      <c r="J30" s="87">
        <f t="shared" si="2"/>
        <v>0</v>
      </c>
      <c r="K30" s="87">
        <f t="shared" si="3"/>
        <v>2608.704</v>
      </c>
      <c r="L30" s="87">
        <f t="shared" si="4"/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/>
      <c r="G31" s="92">
        <f>E31*0.63</f>
        <v>9.0405</v>
      </c>
      <c r="H31" s="89">
        <f t="shared" si="0"/>
        <v>9.0405</v>
      </c>
      <c r="I31" s="87">
        <f t="shared" si="1"/>
        <v>9999.941</v>
      </c>
      <c r="J31" s="87">
        <f t="shared" si="2"/>
        <v>0</v>
      </c>
      <c r="K31" s="87">
        <f t="shared" si="3"/>
        <v>6299.96283</v>
      </c>
      <c r="L31" s="87">
        <f t="shared" si="4"/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/>
      <c r="G32" s="92"/>
      <c r="H32" s="89">
        <f t="shared" si="0"/>
        <v>0</v>
      </c>
      <c r="I32" s="87">
        <f t="shared" si="1"/>
        <v>49044.601200000005</v>
      </c>
      <c r="J32" s="87">
        <f t="shared" si="2"/>
        <v>0</v>
      </c>
      <c r="K32" s="87">
        <f t="shared" si="3"/>
        <v>0</v>
      </c>
      <c r="L32" s="87">
        <f t="shared" si="4"/>
        <v>0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1334.160594</v>
      </c>
      <c r="G35" s="92"/>
      <c r="H35" s="89">
        <f t="shared" si="0"/>
        <v>1334.160594</v>
      </c>
      <c r="I35" s="87">
        <f t="shared" si="1"/>
        <v>3044.8019999999997</v>
      </c>
      <c r="J35" s="87">
        <f t="shared" si="2"/>
        <v>2268.0730098</v>
      </c>
      <c r="K35" s="87">
        <f t="shared" si="3"/>
        <v>0</v>
      </c>
      <c r="L35" s="87">
        <f t="shared" si="4"/>
        <v>2268.0730098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520.701668</v>
      </c>
      <c r="G36" s="92"/>
      <c r="H36" s="89">
        <f t="shared" si="0"/>
        <v>520.701668</v>
      </c>
      <c r="I36" s="87">
        <f t="shared" si="1"/>
        <v>34513.5152</v>
      </c>
      <c r="J36" s="87">
        <f t="shared" si="2"/>
        <v>20973.863187040002</v>
      </c>
      <c r="K36" s="87">
        <f t="shared" si="3"/>
        <v>0</v>
      </c>
      <c r="L36" s="87">
        <f t="shared" si="4"/>
        <v>20973.863187040002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520.053954</v>
      </c>
      <c r="G37" s="92">
        <f>E37*0.3679</f>
        <v>302.68604600000003</v>
      </c>
      <c r="H37" s="89">
        <f t="shared" si="0"/>
        <v>822.74</v>
      </c>
      <c r="I37" s="87">
        <f t="shared" si="1"/>
        <v>33905.1154</v>
      </c>
      <c r="J37" s="87">
        <f t="shared" si="2"/>
        <v>21431.42344434</v>
      </c>
      <c r="K37" s="87">
        <f t="shared" si="3"/>
        <v>12473.691955660002</v>
      </c>
      <c r="L37" s="87">
        <f t="shared" si="4"/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1298.396992</v>
      </c>
      <c r="G38" s="92"/>
      <c r="H38" s="89">
        <f t="shared" si="0"/>
        <v>1298.396992</v>
      </c>
      <c r="I38" s="87">
        <f t="shared" si="1"/>
        <v>94538.3728</v>
      </c>
      <c r="J38" s="87">
        <f t="shared" si="2"/>
        <v>79487.86385024</v>
      </c>
      <c r="K38" s="87">
        <f t="shared" si="3"/>
        <v>0</v>
      </c>
      <c r="L38" s="87">
        <f t="shared" si="4"/>
        <v>79487.86385024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/>
      <c r="G40" s="92">
        <f>E40*0.2169</f>
        <v>7.444008</v>
      </c>
      <c r="H40" s="89">
        <f t="shared" si="0"/>
        <v>7.444008</v>
      </c>
      <c r="I40" s="87">
        <f t="shared" si="1"/>
        <v>3108.7056</v>
      </c>
      <c r="J40" s="87">
        <f t="shared" si="2"/>
        <v>0</v>
      </c>
      <c r="K40" s="87">
        <f t="shared" si="3"/>
        <v>674.27824464</v>
      </c>
      <c r="L40" s="87">
        <f t="shared" si="4"/>
        <v>674.27824464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/>
      <c r="G41" s="92">
        <f>E41*0.95</f>
        <v>15.152499999999998</v>
      </c>
      <c r="H41" s="89">
        <f t="shared" si="0"/>
        <v>15.152499999999998</v>
      </c>
      <c r="I41" s="87">
        <f t="shared" si="1"/>
        <v>11114.917</v>
      </c>
      <c r="J41" s="87">
        <f t="shared" si="2"/>
        <v>0</v>
      </c>
      <c r="K41" s="87">
        <f t="shared" si="3"/>
        <v>10559.171149999998</v>
      </c>
      <c r="L41" s="87">
        <f t="shared" si="4"/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/>
      <c r="G42" s="92">
        <f>E42*0.81</f>
        <v>54.70740000000001</v>
      </c>
      <c r="H42" s="89">
        <f t="shared" si="0"/>
        <v>54.70740000000001</v>
      </c>
      <c r="I42" s="87">
        <f t="shared" si="1"/>
        <v>43746.3334</v>
      </c>
      <c r="J42" s="87">
        <f t="shared" si="2"/>
        <v>0</v>
      </c>
      <c r="K42" s="87">
        <f t="shared" si="3"/>
        <v>35434.53005400001</v>
      </c>
      <c r="L42" s="87">
        <f t="shared" si="4"/>
        <v>35434.53005400001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/>
      <c r="G45" s="92"/>
      <c r="H45" s="89">
        <f t="shared" si="0"/>
        <v>0</v>
      </c>
      <c r="I45" s="87">
        <f t="shared" si="1"/>
        <v>801.72</v>
      </c>
      <c r="J45" s="87">
        <f t="shared" si="2"/>
        <v>0</v>
      </c>
      <c r="K45" s="87">
        <f t="shared" si="3"/>
        <v>0</v>
      </c>
      <c r="L45" s="87">
        <f t="shared" si="4"/>
        <v>0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/>
      <c r="G46" s="92"/>
      <c r="H46" s="89">
        <f t="shared" si="0"/>
        <v>0</v>
      </c>
      <c r="I46" s="87">
        <f t="shared" si="1"/>
        <v>7931.1320000000005</v>
      </c>
      <c r="J46" s="87">
        <f t="shared" si="2"/>
        <v>0</v>
      </c>
      <c r="K46" s="87">
        <f t="shared" si="3"/>
        <v>0</v>
      </c>
      <c r="L46" s="87">
        <f t="shared" si="4"/>
        <v>0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/>
      <c r="G47" s="92"/>
      <c r="H47" s="89">
        <f t="shared" si="0"/>
        <v>0</v>
      </c>
      <c r="I47" s="87">
        <f t="shared" si="1"/>
        <v>7773.854399999999</v>
      </c>
      <c r="J47" s="87">
        <f t="shared" si="2"/>
        <v>0</v>
      </c>
      <c r="K47" s="87">
        <f t="shared" si="3"/>
        <v>0</v>
      </c>
      <c r="L47" s="87">
        <f t="shared" si="4"/>
        <v>0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/>
      <c r="G48" s="92"/>
      <c r="H48" s="89">
        <f t="shared" si="0"/>
        <v>0</v>
      </c>
      <c r="I48" s="87">
        <f t="shared" si="1"/>
        <v>25406.9122</v>
      </c>
      <c r="J48" s="87">
        <f t="shared" si="2"/>
        <v>0</v>
      </c>
      <c r="K48" s="87">
        <f t="shared" si="3"/>
        <v>0</v>
      </c>
      <c r="L48" s="87">
        <f t="shared" si="4"/>
        <v>0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/>
      <c r="G50" s="92"/>
      <c r="H50" s="89">
        <f t="shared" si="0"/>
        <v>0</v>
      </c>
      <c r="I50" s="87">
        <f t="shared" si="1"/>
        <v>1304.352</v>
      </c>
      <c r="J50" s="87">
        <f t="shared" si="2"/>
        <v>0</v>
      </c>
      <c r="K50" s="87">
        <f t="shared" si="3"/>
        <v>0</v>
      </c>
      <c r="L50" s="87">
        <f t="shared" si="4"/>
        <v>0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/>
      <c r="G51" s="92"/>
      <c r="H51" s="89">
        <f t="shared" si="0"/>
        <v>0</v>
      </c>
      <c r="I51" s="87">
        <f t="shared" si="1"/>
        <v>2508.696</v>
      </c>
      <c r="J51" s="87">
        <f t="shared" si="2"/>
        <v>0</v>
      </c>
      <c r="K51" s="87">
        <f t="shared" si="3"/>
        <v>0</v>
      </c>
      <c r="L51" s="87">
        <f t="shared" si="4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/>
      <c r="G52" s="92"/>
      <c r="H52" s="89">
        <f t="shared" si="0"/>
        <v>0</v>
      </c>
      <c r="I52" s="87">
        <f t="shared" si="1"/>
        <v>12073.314400000001</v>
      </c>
      <c r="J52" s="87">
        <f t="shared" si="2"/>
        <v>0</v>
      </c>
      <c r="K52" s="87">
        <f t="shared" si="3"/>
        <v>0</v>
      </c>
      <c r="L52" s="87">
        <f t="shared" si="4"/>
        <v>0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 t="shared" si="0"/>
        <v>0</v>
      </c>
      <c r="I55" s="87">
        <f t="shared" si="1"/>
        <v>636.752</v>
      </c>
      <c r="J55" s="87">
        <f t="shared" si="2"/>
        <v>0</v>
      </c>
      <c r="K55" s="87">
        <f t="shared" si="3"/>
        <v>0</v>
      </c>
      <c r="L55" s="87">
        <f t="shared" si="4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 t="shared" si="0"/>
        <v>0</v>
      </c>
      <c r="I56" s="87">
        <f t="shared" si="1"/>
        <v>7997.1912</v>
      </c>
      <c r="J56" s="87">
        <f t="shared" si="2"/>
        <v>0</v>
      </c>
      <c r="K56" s="87">
        <f t="shared" si="3"/>
        <v>0</v>
      </c>
      <c r="L56" s="87">
        <f t="shared" si="4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 t="shared" si="0"/>
        <v>0</v>
      </c>
      <c r="I57" s="87">
        <f t="shared" si="1"/>
        <v>7882.6488</v>
      </c>
      <c r="J57" s="87">
        <f t="shared" si="2"/>
        <v>0</v>
      </c>
      <c r="K57" s="87">
        <f t="shared" si="3"/>
        <v>0</v>
      </c>
      <c r="L57" s="87">
        <f t="shared" si="4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 t="shared" si="0"/>
        <v>0</v>
      </c>
      <c r="I58" s="87">
        <f t="shared" si="1"/>
        <v>19417.7596</v>
      </c>
      <c r="J58" s="87">
        <f t="shared" si="2"/>
        <v>0</v>
      </c>
      <c r="K58" s="87">
        <f t="shared" si="3"/>
        <v>0</v>
      </c>
      <c r="L58" s="87">
        <f t="shared" si="4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/>
      <c r="G60" s="92"/>
      <c r="H60" s="89">
        <f t="shared" si="0"/>
        <v>0</v>
      </c>
      <c r="I60" s="87">
        <f t="shared" si="1"/>
        <v>1304.352</v>
      </c>
      <c r="J60" s="87">
        <f t="shared" si="2"/>
        <v>0</v>
      </c>
      <c r="K60" s="87">
        <f t="shared" si="3"/>
        <v>0</v>
      </c>
      <c r="L60" s="87">
        <f t="shared" si="4"/>
        <v>0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/>
      <c r="G61" s="92"/>
      <c r="H61" s="89">
        <f t="shared" si="0"/>
        <v>0</v>
      </c>
      <c r="I61" s="87">
        <f t="shared" si="1"/>
        <v>2592.3192000000004</v>
      </c>
      <c r="J61" s="87">
        <f t="shared" si="2"/>
        <v>0</v>
      </c>
      <c r="K61" s="87">
        <f t="shared" si="3"/>
        <v>0</v>
      </c>
      <c r="L61" s="87">
        <f t="shared" si="4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/>
      <c r="G62" s="92"/>
      <c r="H62" s="89">
        <f t="shared" si="0"/>
        <v>0</v>
      </c>
      <c r="I62" s="87">
        <f t="shared" si="1"/>
        <v>12455.463300000001</v>
      </c>
      <c r="J62" s="87">
        <f t="shared" si="2"/>
        <v>0</v>
      </c>
      <c r="K62" s="87">
        <f t="shared" si="3"/>
        <v>0</v>
      </c>
      <c r="L62" s="87">
        <f t="shared" si="4"/>
        <v>0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/>
      <c r="G65" s="92"/>
      <c r="H65" s="89">
        <f t="shared" si="0"/>
        <v>0</v>
      </c>
      <c r="I65" s="87">
        <f t="shared" si="1"/>
        <v>665.924</v>
      </c>
      <c r="J65" s="87">
        <f t="shared" si="2"/>
        <v>0</v>
      </c>
      <c r="K65" s="87">
        <f t="shared" si="3"/>
        <v>0</v>
      </c>
      <c r="L65" s="87">
        <f t="shared" si="4"/>
        <v>0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/>
      <c r="G66" s="92"/>
      <c r="H66" s="89">
        <f t="shared" si="0"/>
        <v>0</v>
      </c>
      <c r="I66" s="87">
        <f t="shared" si="1"/>
        <v>8254.177599999999</v>
      </c>
      <c r="J66" s="87">
        <f t="shared" si="2"/>
        <v>0</v>
      </c>
      <c r="K66" s="87">
        <f t="shared" si="3"/>
        <v>0</v>
      </c>
      <c r="L66" s="87">
        <f t="shared" si="4"/>
        <v>0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/>
      <c r="G67" s="92"/>
      <c r="H67" s="89">
        <f t="shared" si="0"/>
        <v>0</v>
      </c>
      <c r="I67" s="87">
        <f t="shared" si="1"/>
        <v>7906.5506000000005</v>
      </c>
      <c r="J67" s="87">
        <f t="shared" si="2"/>
        <v>0</v>
      </c>
      <c r="K67" s="87">
        <f t="shared" si="3"/>
        <v>0</v>
      </c>
      <c r="L67" s="87">
        <f t="shared" si="4"/>
        <v>0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/>
      <c r="G68" s="92"/>
      <c r="H68" s="89">
        <f t="shared" si="0"/>
        <v>0</v>
      </c>
      <c r="I68" s="87">
        <f t="shared" si="1"/>
        <v>20457.2752</v>
      </c>
      <c r="J68" s="87">
        <f t="shared" si="2"/>
        <v>0</v>
      </c>
      <c r="K68" s="87">
        <f t="shared" si="3"/>
        <v>0</v>
      </c>
      <c r="L68" s="87">
        <f t="shared" si="4"/>
        <v>0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/>
      <c r="G70" s="92"/>
      <c r="H70" s="89">
        <f t="shared" si="0"/>
        <v>0</v>
      </c>
      <c r="I70" s="87">
        <f t="shared" si="1"/>
        <v>1304.352</v>
      </c>
      <c r="J70" s="87">
        <f t="shared" si="2"/>
        <v>0</v>
      </c>
      <c r="K70" s="87">
        <f t="shared" si="3"/>
        <v>0</v>
      </c>
      <c r="L70" s="87">
        <f t="shared" si="4"/>
        <v>0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/>
      <c r="G71" s="92"/>
      <c r="H71" s="89">
        <f t="shared" si="0"/>
        <v>0</v>
      </c>
      <c r="I71" s="87">
        <f t="shared" si="1"/>
        <v>2655.0366</v>
      </c>
      <c r="J71" s="87">
        <f t="shared" si="2"/>
        <v>0</v>
      </c>
      <c r="K71" s="87">
        <f t="shared" si="3"/>
        <v>0</v>
      </c>
      <c r="L71" s="87">
        <f t="shared" si="4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/>
      <c r="G72" s="92"/>
      <c r="H72" s="89">
        <f t="shared" si="0"/>
        <v>0</v>
      </c>
      <c r="I72" s="87">
        <f t="shared" si="1"/>
        <v>12779.3183</v>
      </c>
      <c r="J72" s="87">
        <f t="shared" si="2"/>
        <v>0</v>
      </c>
      <c r="K72" s="87">
        <f t="shared" si="3"/>
        <v>0</v>
      </c>
      <c r="L72" s="87">
        <f t="shared" si="4"/>
        <v>0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 t="shared" si="0"/>
        <v>0</v>
      </c>
      <c r="I75" s="87">
        <f t="shared" si="1"/>
        <v>1664.3339999999998</v>
      </c>
      <c r="J75" s="87">
        <f t="shared" si="2"/>
        <v>0</v>
      </c>
      <c r="K75" s="87">
        <f t="shared" si="3"/>
        <v>0</v>
      </c>
      <c r="L75" s="87">
        <f t="shared" si="4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 t="shared" si="0"/>
        <v>0</v>
      </c>
      <c r="I76" s="87">
        <f t="shared" si="1"/>
        <v>18938.8504</v>
      </c>
      <c r="J76" s="87">
        <f t="shared" si="2"/>
        <v>0</v>
      </c>
      <c r="K76" s="87">
        <f t="shared" si="3"/>
        <v>0</v>
      </c>
      <c r="L76" s="87">
        <f t="shared" si="4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 t="shared" si="0"/>
        <v>0</v>
      </c>
      <c r="I77" s="87">
        <f t="shared" si="1"/>
        <v>18725.4119</v>
      </c>
      <c r="J77" s="87">
        <f t="shared" si="2"/>
        <v>0</v>
      </c>
      <c r="K77" s="87">
        <f t="shared" si="3"/>
        <v>0</v>
      </c>
      <c r="L77" s="87">
        <f t="shared" si="4"/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 t="shared" si="0"/>
        <v>0</v>
      </c>
      <c r="I78" s="87">
        <f t="shared" si="1"/>
        <v>51590.094000000005</v>
      </c>
      <c r="J78" s="87">
        <f t="shared" si="2"/>
        <v>0</v>
      </c>
      <c r="K78" s="87">
        <f t="shared" si="3"/>
        <v>0</v>
      </c>
      <c r="L78" s="87">
        <f t="shared" si="4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5" ref="H80:H118">G80+F80</f>
        <v>0</v>
      </c>
      <c r="I80" s="87">
        <f aca="true" t="shared" si="6" ref="I80:I118">E80*D80</f>
        <v>1413.048</v>
      </c>
      <c r="J80" s="87">
        <f aca="true" t="shared" si="7" ref="J80:J118">F80*D80</f>
        <v>0</v>
      </c>
      <c r="K80" s="87">
        <f aca="true" t="shared" si="8" ref="K80:K118">D80*G80</f>
        <v>0</v>
      </c>
      <c r="L80" s="87">
        <f aca="true" t="shared" si="9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5"/>
        <v>0</v>
      </c>
      <c r="I81" s="87">
        <f t="shared" si="6"/>
        <v>6313.551600000001</v>
      </c>
      <c r="J81" s="87">
        <f t="shared" si="7"/>
        <v>0</v>
      </c>
      <c r="K81" s="87">
        <f t="shared" si="8"/>
        <v>0</v>
      </c>
      <c r="L81" s="87">
        <f t="shared" si="9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5"/>
        <v>0</v>
      </c>
      <c r="I82" s="87">
        <f t="shared" si="6"/>
        <v>24593.5487</v>
      </c>
      <c r="J82" s="87">
        <f t="shared" si="7"/>
        <v>0</v>
      </c>
      <c r="K82" s="87">
        <f t="shared" si="8"/>
        <v>0</v>
      </c>
      <c r="L82" s="87">
        <f t="shared" si="9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/>
      <c r="H85" s="89">
        <f t="shared" si="5"/>
        <v>0</v>
      </c>
      <c r="I85" s="87">
        <f t="shared" si="6"/>
        <v>1555.8400000000001</v>
      </c>
      <c r="J85" s="87">
        <f t="shared" si="7"/>
        <v>0</v>
      </c>
      <c r="K85" s="87">
        <f t="shared" si="8"/>
        <v>0</v>
      </c>
      <c r="L85" s="87">
        <f t="shared" si="9"/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/>
      <c r="H86" s="89">
        <f t="shared" si="5"/>
        <v>0</v>
      </c>
      <c r="I86" s="87">
        <f t="shared" si="6"/>
        <v>18707.643200000002</v>
      </c>
      <c r="J86" s="87">
        <f t="shared" si="7"/>
        <v>0</v>
      </c>
      <c r="K86" s="87">
        <f t="shared" si="8"/>
        <v>0</v>
      </c>
      <c r="L86" s="87">
        <f t="shared" si="9"/>
        <v>0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/>
      <c r="H87" s="89">
        <f t="shared" si="5"/>
        <v>0</v>
      </c>
      <c r="I87" s="87">
        <f t="shared" si="6"/>
        <v>18857.696</v>
      </c>
      <c r="J87" s="87">
        <f t="shared" si="7"/>
        <v>0</v>
      </c>
      <c r="K87" s="87">
        <f t="shared" si="8"/>
        <v>0</v>
      </c>
      <c r="L87" s="87">
        <f t="shared" si="9"/>
        <v>0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/>
      <c r="H88" s="89">
        <f t="shared" si="5"/>
        <v>0</v>
      </c>
      <c r="I88" s="87">
        <f t="shared" si="6"/>
        <v>47624.2624</v>
      </c>
      <c r="J88" s="87">
        <f t="shared" si="7"/>
        <v>0</v>
      </c>
      <c r="K88" s="87">
        <f t="shared" si="8"/>
        <v>0</v>
      </c>
      <c r="L88" s="87">
        <f t="shared" si="9"/>
        <v>0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5"/>
        <v>0</v>
      </c>
      <c r="I90" s="87">
        <f t="shared" si="6"/>
        <v>1413.048</v>
      </c>
      <c r="J90" s="87">
        <f t="shared" si="7"/>
        <v>0</v>
      </c>
      <c r="K90" s="87">
        <f t="shared" si="8"/>
        <v>0</v>
      </c>
      <c r="L90" s="87">
        <f t="shared" si="9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5"/>
        <v>0</v>
      </c>
      <c r="I91" s="87">
        <f t="shared" si="6"/>
        <v>6264.7714000000005</v>
      </c>
      <c r="J91" s="87">
        <f t="shared" si="7"/>
        <v>0</v>
      </c>
      <c r="K91" s="87">
        <f t="shared" si="8"/>
        <v>0</v>
      </c>
      <c r="L91" s="87">
        <f t="shared" si="9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5"/>
        <v>0</v>
      </c>
      <c r="I92" s="87">
        <f t="shared" si="6"/>
        <v>24755.4762</v>
      </c>
      <c r="J92" s="87">
        <f t="shared" si="7"/>
        <v>0</v>
      </c>
      <c r="K92" s="87">
        <f t="shared" si="8"/>
        <v>0</v>
      </c>
      <c r="L92" s="87">
        <f t="shared" si="9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/>
      <c r="H95" s="89">
        <f t="shared" si="5"/>
        <v>0</v>
      </c>
      <c r="I95" s="87">
        <f t="shared" si="6"/>
        <v>1699.4389999999999</v>
      </c>
      <c r="J95" s="87">
        <f t="shared" si="7"/>
        <v>0</v>
      </c>
      <c r="K95" s="87">
        <f t="shared" si="8"/>
        <v>0</v>
      </c>
      <c r="L95" s="87">
        <f t="shared" si="9"/>
        <v>0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/>
      <c r="H96" s="89">
        <f t="shared" si="5"/>
        <v>0</v>
      </c>
      <c r="I96" s="87">
        <f t="shared" si="6"/>
        <v>11777.0664</v>
      </c>
      <c r="J96" s="87">
        <f t="shared" si="7"/>
        <v>0</v>
      </c>
      <c r="K96" s="87">
        <f t="shared" si="8"/>
        <v>0</v>
      </c>
      <c r="L96" s="87">
        <f t="shared" si="9"/>
        <v>0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/>
      <c r="H97" s="89">
        <f t="shared" si="5"/>
        <v>0</v>
      </c>
      <c r="I97" s="87">
        <f t="shared" si="6"/>
        <v>11111.040200000001</v>
      </c>
      <c r="J97" s="87">
        <f t="shared" si="7"/>
        <v>0</v>
      </c>
      <c r="K97" s="87">
        <f t="shared" si="8"/>
        <v>0</v>
      </c>
      <c r="L97" s="87">
        <f t="shared" si="9"/>
        <v>0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/>
      <c r="H98" s="89">
        <f t="shared" si="5"/>
        <v>0</v>
      </c>
      <c r="I98" s="87">
        <f t="shared" si="6"/>
        <v>56247.711599999995</v>
      </c>
      <c r="J98" s="87">
        <f t="shared" si="7"/>
        <v>0</v>
      </c>
      <c r="K98" s="87">
        <f t="shared" si="8"/>
        <v>0</v>
      </c>
      <c r="L98" s="87">
        <f t="shared" si="9"/>
        <v>0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5"/>
        <v>0</v>
      </c>
      <c r="I100" s="87">
        <f t="shared" si="6"/>
        <v>1956.528</v>
      </c>
      <c r="J100" s="87">
        <f t="shared" si="7"/>
        <v>0</v>
      </c>
      <c r="K100" s="87">
        <f t="shared" si="8"/>
        <v>0</v>
      </c>
      <c r="L100" s="87">
        <f t="shared" si="9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5"/>
        <v>0</v>
      </c>
      <c r="I101" s="87">
        <f t="shared" si="6"/>
        <v>3707.2952000000005</v>
      </c>
      <c r="J101" s="87">
        <f t="shared" si="7"/>
        <v>0</v>
      </c>
      <c r="K101" s="87">
        <f t="shared" si="8"/>
        <v>0</v>
      </c>
      <c r="L101" s="87">
        <f t="shared" si="9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5"/>
        <v>0</v>
      </c>
      <c r="I102" s="87">
        <f t="shared" si="6"/>
        <v>17812.025</v>
      </c>
      <c r="J102" s="87">
        <f t="shared" si="7"/>
        <v>0</v>
      </c>
      <c r="K102" s="87">
        <f t="shared" si="8"/>
        <v>0</v>
      </c>
      <c r="L102" s="87">
        <f t="shared" si="9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5"/>
        <v>0</v>
      </c>
      <c r="I105" s="87">
        <f t="shared" si="6"/>
        <v>1584.3999999999999</v>
      </c>
      <c r="J105" s="87">
        <f t="shared" si="7"/>
        <v>0</v>
      </c>
      <c r="K105" s="87">
        <f t="shared" si="8"/>
        <v>0</v>
      </c>
      <c r="L105" s="87">
        <f t="shared" si="9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5"/>
        <v>0</v>
      </c>
      <c r="I106" s="87">
        <f t="shared" si="6"/>
        <v>19041.9672</v>
      </c>
      <c r="J106" s="87">
        <f t="shared" si="7"/>
        <v>0</v>
      </c>
      <c r="K106" s="87">
        <f t="shared" si="8"/>
        <v>0</v>
      </c>
      <c r="L106" s="87">
        <f t="shared" si="9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5"/>
        <v>0</v>
      </c>
      <c r="I107" s="87">
        <f t="shared" si="6"/>
        <v>19203.86</v>
      </c>
      <c r="J107" s="87">
        <f t="shared" si="7"/>
        <v>0</v>
      </c>
      <c r="K107" s="87">
        <f t="shared" si="8"/>
        <v>0</v>
      </c>
      <c r="L107" s="87">
        <f t="shared" si="9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5"/>
        <v>0</v>
      </c>
      <c r="I108" s="87">
        <f t="shared" si="6"/>
        <v>48498.484000000004</v>
      </c>
      <c r="J108" s="87">
        <f t="shared" si="7"/>
        <v>0</v>
      </c>
      <c r="K108" s="87">
        <f t="shared" si="8"/>
        <v>0</v>
      </c>
      <c r="L108" s="87">
        <f t="shared" si="9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5"/>
        <v>0</v>
      </c>
      <c r="I110" s="87">
        <f t="shared" si="6"/>
        <v>1413.048</v>
      </c>
      <c r="J110" s="87">
        <f t="shared" si="7"/>
        <v>0</v>
      </c>
      <c r="K110" s="87">
        <f t="shared" si="8"/>
        <v>0</v>
      </c>
      <c r="L110" s="87">
        <f t="shared" si="9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5"/>
        <v>0</v>
      </c>
      <c r="I111" s="87">
        <f t="shared" si="6"/>
        <v>6452.9236</v>
      </c>
      <c r="J111" s="87">
        <f t="shared" si="7"/>
        <v>0</v>
      </c>
      <c r="K111" s="87">
        <f t="shared" si="8"/>
        <v>0</v>
      </c>
      <c r="L111" s="87">
        <f t="shared" si="9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5"/>
        <v>0</v>
      </c>
      <c r="I112" s="87">
        <f t="shared" si="6"/>
        <v>25215.350300000002</v>
      </c>
      <c r="J112" s="87">
        <f t="shared" si="7"/>
        <v>0</v>
      </c>
      <c r="K112" s="87">
        <f t="shared" si="8"/>
        <v>0</v>
      </c>
      <c r="L112" s="87">
        <f t="shared" si="9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5"/>
        <v>0</v>
      </c>
      <c r="I114" s="87">
        <f t="shared" si="6"/>
        <v>1987.6</v>
      </c>
      <c r="J114" s="87">
        <f t="shared" si="7"/>
        <v>0</v>
      </c>
      <c r="K114" s="87">
        <f t="shared" si="8"/>
        <v>0</v>
      </c>
      <c r="L114" s="87">
        <f t="shared" si="9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5"/>
        <v>0</v>
      </c>
      <c r="I115" s="87">
        <f t="shared" si="6"/>
        <v>10137.119999999999</v>
      </c>
      <c r="J115" s="87">
        <f t="shared" si="7"/>
        <v>0</v>
      </c>
      <c r="K115" s="87">
        <f t="shared" si="8"/>
        <v>0</v>
      </c>
      <c r="L115" s="87">
        <f t="shared" si="9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5"/>
        <v>0</v>
      </c>
      <c r="I116" s="87">
        <f t="shared" si="6"/>
        <v>5739.36</v>
      </c>
      <c r="J116" s="87">
        <f t="shared" si="7"/>
        <v>0</v>
      </c>
      <c r="K116" s="87">
        <f t="shared" si="8"/>
        <v>0</v>
      </c>
      <c r="L116" s="87">
        <f t="shared" si="9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5"/>
        <v>0</v>
      </c>
      <c r="I117" s="87">
        <f t="shared" si="6"/>
        <v>11210.400000000001</v>
      </c>
      <c r="J117" s="87">
        <f t="shared" si="7"/>
        <v>0</v>
      </c>
      <c r="K117" s="87">
        <f t="shared" si="8"/>
        <v>0</v>
      </c>
      <c r="L117" s="87">
        <f t="shared" si="9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5"/>
        <v>0</v>
      </c>
      <c r="I118" s="87">
        <f t="shared" si="6"/>
        <v>5463.4800000000005</v>
      </c>
      <c r="J118" s="87">
        <f t="shared" si="7"/>
        <v>0</v>
      </c>
      <c r="K118" s="87">
        <f t="shared" si="8"/>
        <v>0</v>
      </c>
      <c r="L118" s="87">
        <f t="shared" si="9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54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255683.52560404997</v>
      </c>
      <c r="K123" s="51">
        <f>SUM(K10:K118)</f>
        <v>127820.5282459</v>
      </c>
      <c r="L123" s="51">
        <f>SUM(L10:L118)</f>
        <v>383504.05384995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4.25">
      <c r="D125" s="63"/>
      <c r="K125" s="64"/>
    </row>
    <row r="126" spans="4:11" s="60" customFormat="1" ht="14.25">
      <c r="D126" s="63"/>
      <c r="K126" s="65"/>
    </row>
    <row r="127" spans="10:11" ht="14.25">
      <c r="J127" s="66"/>
      <c r="K127" s="67"/>
    </row>
    <row r="128" ht="14.25">
      <c r="K128" s="68"/>
    </row>
    <row r="129" ht="14.25">
      <c r="K129" s="68"/>
    </row>
  </sheetData>
  <sheetProtection/>
  <mergeCells count="15">
    <mergeCell ref="I8:L8"/>
    <mergeCell ref="A124:H124"/>
    <mergeCell ref="A8:A9"/>
    <mergeCell ref="B8:B9"/>
    <mergeCell ref="C8:C9"/>
    <mergeCell ref="D8:D9"/>
    <mergeCell ref="E8:H8"/>
    <mergeCell ref="A5:L5"/>
    <mergeCell ref="A6:L6"/>
    <mergeCell ref="A1:G1"/>
    <mergeCell ref="I1:L1"/>
    <mergeCell ref="A3:F3"/>
    <mergeCell ref="G3:L3"/>
    <mergeCell ref="A4:L4"/>
    <mergeCell ref="I2:L2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185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196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 aca="true" t="shared" si="3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 t="shared" si="3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 t="shared" si="3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 t="shared" si="3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 t="shared" si="3"/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/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 t="shared" si="3"/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/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 t="shared" si="3"/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v>504.706524</v>
      </c>
      <c r="G25" s="92">
        <f>E25*0.6902</f>
        <v>1136.1658280000001</v>
      </c>
      <c r="H25" s="89">
        <f>G25+F25</f>
        <v>1640.872352</v>
      </c>
      <c r="I25" s="87">
        <f t="shared" si="0"/>
        <v>2798.438</v>
      </c>
      <c r="J25" s="87">
        <f t="shared" si="1"/>
        <v>858.0010907999999</v>
      </c>
      <c r="K25" s="87">
        <f t="shared" si="2"/>
        <v>1931.4819076</v>
      </c>
      <c r="L25" s="87">
        <f t="shared" si="3"/>
        <v>2789.4829984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143.37426</v>
      </c>
      <c r="G26" s="92">
        <f>E26*0.7628</f>
        <v>556.569392</v>
      </c>
      <c r="H26" s="89">
        <f>G26+F26</f>
        <v>699.9436519999999</v>
      </c>
      <c r="I26" s="87">
        <f t="shared" si="0"/>
        <v>29389.8992</v>
      </c>
      <c r="J26" s="87">
        <f t="shared" si="1"/>
        <v>5775.1151928</v>
      </c>
      <c r="K26" s="87">
        <f t="shared" si="2"/>
        <v>22418.61510976</v>
      </c>
      <c r="L26" s="87">
        <f t="shared" si="3"/>
        <v>28193.73030256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641.71838</v>
      </c>
      <c r="G27" s="92">
        <f>E27*0.1205</f>
        <v>87.92161999999999</v>
      </c>
      <c r="H27" s="89">
        <f>G27+F27</f>
        <v>729.64</v>
      </c>
      <c r="I27" s="87">
        <f t="shared" si="0"/>
        <v>30068.4644</v>
      </c>
      <c r="J27" s="87">
        <f t="shared" si="1"/>
        <v>26445.214439800002</v>
      </c>
      <c r="K27" s="87">
        <f t="shared" si="2"/>
        <v>3623.2499602</v>
      </c>
      <c r="L27" s="87">
        <f t="shared" si="3"/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351.531675</v>
      </c>
      <c r="G28" s="92">
        <f>E28*0.7538</f>
        <v>1075.86105</v>
      </c>
      <c r="H28" s="89">
        <f>G28+F28</f>
        <v>1427.392725</v>
      </c>
      <c r="I28" s="87">
        <f t="shared" si="0"/>
        <v>87376.245</v>
      </c>
      <c r="J28" s="87">
        <f t="shared" si="1"/>
        <v>21520.7691435</v>
      </c>
      <c r="K28" s="87">
        <f t="shared" si="2"/>
        <v>65864.213481</v>
      </c>
      <c r="L28" s="87">
        <f t="shared" si="3"/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/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 t="shared" si="3"/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 t="shared" si="3"/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/>
      <c r="G32" s="92">
        <v>75.72</v>
      </c>
      <c r="H32" s="89">
        <f>G32+F32</f>
        <v>75.72</v>
      </c>
      <c r="I32" s="87">
        <f t="shared" si="0"/>
        <v>49044.601200000005</v>
      </c>
      <c r="J32" s="87">
        <f t="shared" si="1"/>
        <v>0</v>
      </c>
      <c r="K32" s="87">
        <f t="shared" si="2"/>
        <v>49044.601200000005</v>
      </c>
      <c r="L32" s="87">
        <f t="shared" si="3"/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1334.160594</v>
      </c>
      <c r="G35" s="92">
        <f>E35*0.2742</f>
        <v>491.108652</v>
      </c>
      <c r="H35" s="89">
        <f>G35+F35</f>
        <v>1825.2692459999998</v>
      </c>
      <c r="I35" s="87">
        <f t="shared" si="0"/>
        <v>3044.8019999999997</v>
      </c>
      <c r="J35" s="87">
        <f t="shared" si="1"/>
        <v>2268.0730098</v>
      </c>
      <c r="K35" s="87">
        <f t="shared" si="2"/>
        <v>834.8847084</v>
      </c>
      <c r="L35" s="87">
        <f t="shared" si="3"/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520.701668</v>
      </c>
      <c r="G36" s="92">
        <f>E36*0.3931</f>
        <v>336.823804</v>
      </c>
      <c r="H36" s="89">
        <f>G36+F36</f>
        <v>857.525472</v>
      </c>
      <c r="I36" s="87">
        <f t="shared" si="0"/>
        <v>34513.5152</v>
      </c>
      <c r="J36" s="87">
        <f t="shared" si="1"/>
        <v>20973.863187040002</v>
      </c>
      <c r="K36" s="87">
        <f t="shared" si="2"/>
        <v>13567.26282512</v>
      </c>
      <c r="L36" s="87">
        <f t="shared" si="3"/>
        <v>34541.126012160006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/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 t="shared" si="3"/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1298.396992</v>
      </c>
      <c r="G38" s="92">
        <f>E38*0.1582</f>
        <v>244.29876800000002</v>
      </c>
      <c r="H38" s="89">
        <f>G38+F38</f>
        <v>1542.69576</v>
      </c>
      <c r="I38" s="87">
        <f t="shared" si="0"/>
        <v>94538.3728</v>
      </c>
      <c r="J38" s="87">
        <f t="shared" si="1"/>
        <v>79487.86385024</v>
      </c>
      <c r="K38" s="87">
        <f t="shared" si="2"/>
        <v>14955.97057696</v>
      </c>
      <c r="L38" s="87">
        <f t="shared" si="3"/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7.444008</v>
      </c>
      <c r="G40" s="92">
        <f>E40*0.1044</f>
        <v>3.5830080000000004</v>
      </c>
      <c r="H40" s="89">
        <f>G40+F40</f>
        <v>11.027016</v>
      </c>
      <c r="I40" s="87">
        <f t="shared" si="0"/>
        <v>3108.7056</v>
      </c>
      <c r="J40" s="87">
        <f t="shared" si="1"/>
        <v>674.27824464</v>
      </c>
      <c r="K40" s="87">
        <f t="shared" si="2"/>
        <v>324.54886464000003</v>
      </c>
      <c r="L40" s="87">
        <f t="shared" si="3"/>
        <v>998.8271092800001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 t="shared" si="3"/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54.70740000000001</v>
      </c>
      <c r="G42" s="92">
        <f>E42*0.19</f>
        <v>12.832600000000001</v>
      </c>
      <c r="H42" s="89">
        <f>G42+F42</f>
        <v>67.54</v>
      </c>
      <c r="I42" s="87">
        <f t="shared" si="0"/>
        <v>43746.3334</v>
      </c>
      <c r="J42" s="87">
        <f t="shared" si="1"/>
        <v>35434.53005400001</v>
      </c>
      <c r="K42" s="87">
        <f t="shared" si="2"/>
        <v>8311.803346</v>
      </c>
      <c r="L42" s="87">
        <f t="shared" si="3"/>
        <v>43746.33340000001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/>
      <c r="G45" s="86">
        <v>471.6</v>
      </c>
      <c r="H45" s="89">
        <f>G45+F45</f>
        <v>471.6</v>
      </c>
      <c r="I45" s="87">
        <f t="shared" si="0"/>
        <v>801.72</v>
      </c>
      <c r="J45" s="87">
        <f t="shared" si="1"/>
        <v>0</v>
      </c>
      <c r="K45" s="87">
        <f t="shared" si="2"/>
        <v>801.72</v>
      </c>
      <c r="L45" s="87">
        <f t="shared" si="3"/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/>
      <c r="G46" s="86">
        <v>196.9</v>
      </c>
      <c r="H46" s="89">
        <f>G46+F46</f>
        <v>196.9</v>
      </c>
      <c r="I46" s="87">
        <f t="shared" si="0"/>
        <v>7931.1320000000005</v>
      </c>
      <c r="J46" s="87">
        <f t="shared" si="1"/>
        <v>0</v>
      </c>
      <c r="K46" s="87">
        <f t="shared" si="2"/>
        <v>7931.1320000000005</v>
      </c>
      <c r="L46" s="87">
        <f t="shared" si="3"/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/>
      <c r="G47" s="86">
        <v>188.64</v>
      </c>
      <c r="H47" s="89">
        <f>G47+F47</f>
        <v>188.64</v>
      </c>
      <c r="I47" s="87">
        <f t="shared" si="0"/>
        <v>7773.854399999999</v>
      </c>
      <c r="J47" s="87">
        <f t="shared" si="1"/>
        <v>0</v>
      </c>
      <c r="K47" s="87">
        <f t="shared" si="2"/>
        <v>7773.854399999999</v>
      </c>
      <c r="L47" s="87">
        <f t="shared" si="3"/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/>
      <c r="G48" s="86">
        <v>415.01</v>
      </c>
      <c r="H48" s="89">
        <f>G48+F48</f>
        <v>415.01</v>
      </c>
      <c r="I48" s="87">
        <f t="shared" si="0"/>
        <v>25406.9122</v>
      </c>
      <c r="J48" s="87">
        <f t="shared" si="1"/>
        <v>0</v>
      </c>
      <c r="K48" s="87">
        <f t="shared" si="2"/>
        <v>25406.9122</v>
      </c>
      <c r="L48" s="87">
        <f t="shared" si="3"/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/>
      <c r="G50" s="92">
        <f>E50*0.5125</f>
        <v>7.38</v>
      </c>
      <c r="H50" s="89">
        <f>G50+F50</f>
        <v>7.38</v>
      </c>
      <c r="I50" s="87">
        <f t="shared" si="0"/>
        <v>1304.352</v>
      </c>
      <c r="J50" s="87">
        <f t="shared" si="1"/>
        <v>0</v>
      </c>
      <c r="K50" s="87">
        <f t="shared" si="2"/>
        <v>668.4804</v>
      </c>
      <c r="L50" s="87">
        <f t="shared" si="3"/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/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 t="shared" si="3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/>
      <c r="G52" s="92">
        <v>18.64</v>
      </c>
      <c r="H52" s="89">
        <f>G52+F52</f>
        <v>18.64</v>
      </c>
      <c r="I52" s="87">
        <f t="shared" si="0"/>
        <v>12073.314400000001</v>
      </c>
      <c r="J52" s="87">
        <f t="shared" si="1"/>
        <v>0</v>
      </c>
      <c r="K52" s="87">
        <f t="shared" si="2"/>
        <v>12073.314400000001</v>
      </c>
      <c r="L52" s="87">
        <f t="shared" si="3"/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>G55+F55</f>
        <v>0</v>
      </c>
      <c r="I55" s="87">
        <f t="shared" si="0"/>
        <v>636.752</v>
      </c>
      <c r="J55" s="87">
        <f t="shared" si="1"/>
        <v>0</v>
      </c>
      <c r="K55" s="87">
        <f t="shared" si="2"/>
        <v>0</v>
      </c>
      <c r="L55" s="87">
        <f t="shared" si="3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>G56+F56</f>
        <v>0</v>
      </c>
      <c r="I56" s="87">
        <f t="shared" si="0"/>
        <v>7997.1912</v>
      </c>
      <c r="J56" s="87">
        <f t="shared" si="1"/>
        <v>0</v>
      </c>
      <c r="K56" s="87">
        <f t="shared" si="2"/>
        <v>0</v>
      </c>
      <c r="L56" s="87">
        <f t="shared" si="3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>G57+F57</f>
        <v>0</v>
      </c>
      <c r="I57" s="87">
        <f t="shared" si="0"/>
        <v>7882.6488</v>
      </c>
      <c r="J57" s="87">
        <f t="shared" si="1"/>
        <v>0</v>
      </c>
      <c r="K57" s="87">
        <f t="shared" si="2"/>
        <v>0</v>
      </c>
      <c r="L57" s="87">
        <f t="shared" si="3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>G58+F58</f>
        <v>0</v>
      </c>
      <c r="I58" s="87">
        <f t="shared" si="0"/>
        <v>19417.7596</v>
      </c>
      <c r="J58" s="87">
        <f t="shared" si="1"/>
        <v>0</v>
      </c>
      <c r="K58" s="87">
        <f t="shared" si="2"/>
        <v>0</v>
      </c>
      <c r="L58" s="87">
        <f t="shared" si="3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/>
      <c r="G60" s="92">
        <f>E60*0.15</f>
        <v>2.16</v>
      </c>
      <c r="H60" s="89">
        <f>G60+F60</f>
        <v>2.16</v>
      </c>
      <c r="I60" s="87">
        <f t="shared" si="0"/>
        <v>1304.352</v>
      </c>
      <c r="J60" s="87">
        <f t="shared" si="1"/>
        <v>0</v>
      </c>
      <c r="K60" s="87">
        <f t="shared" si="2"/>
        <v>195.6528</v>
      </c>
      <c r="L60" s="87">
        <f t="shared" si="3"/>
        <v>195.6528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/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 t="shared" si="3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/>
      <c r="G62" s="92">
        <v>19.23</v>
      </c>
      <c r="H62" s="89">
        <f>G62+F62</f>
        <v>19.23</v>
      </c>
      <c r="I62" s="87">
        <f t="shared" si="0"/>
        <v>12455.463300000001</v>
      </c>
      <c r="J62" s="87">
        <f t="shared" si="1"/>
        <v>0</v>
      </c>
      <c r="K62" s="87">
        <f t="shared" si="2"/>
        <v>12455.463300000001</v>
      </c>
      <c r="L62" s="87">
        <f t="shared" si="3"/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/>
      <c r="G65" s="92"/>
      <c r="H65" s="89">
        <f>G65+F65</f>
        <v>0</v>
      </c>
      <c r="I65" s="87">
        <f t="shared" si="0"/>
        <v>665.924</v>
      </c>
      <c r="J65" s="87">
        <f t="shared" si="1"/>
        <v>0</v>
      </c>
      <c r="K65" s="87">
        <f t="shared" si="2"/>
        <v>0</v>
      </c>
      <c r="L65" s="87">
        <f t="shared" si="3"/>
        <v>0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/>
      <c r="G66" s="92"/>
      <c r="H66" s="89">
        <f>G66+F66</f>
        <v>0</v>
      </c>
      <c r="I66" s="87">
        <f t="shared" si="0"/>
        <v>8254.177599999999</v>
      </c>
      <c r="J66" s="87">
        <f t="shared" si="1"/>
        <v>0</v>
      </c>
      <c r="K66" s="87">
        <f t="shared" si="2"/>
        <v>0</v>
      </c>
      <c r="L66" s="87">
        <f t="shared" si="3"/>
        <v>0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/>
      <c r="G67" s="92"/>
      <c r="H67" s="89">
        <f>G67+F67</f>
        <v>0</v>
      </c>
      <c r="I67" s="87">
        <f t="shared" si="0"/>
        <v>7906.5506000000005</v>
      </c>
      <c r="J67" s="87">
        <f t="shared" si="1"/>
        <v>0</v>
      </c>
      <c r="K67" s="87">
        <f t="shared" si="2"/>
        <v>0</v>
      </c>
      <c r="L67" s="87">
        <f t="shared" si="3"/>
        <v>0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/>
      <c r="G68" s="92"/>
      <c r="H68" s="89">
        <f>G68+F68</f>
        <v>0</v>
      </c>
      <c r="I68" s="87">
        <f t="shared" si="0"/>
        <v>20457.2752</v>
      </c>
      <c r="J68" s="87">
        <f t="shared" si="1"/>
        <v>0</v>
      </c>
      <c r="K68" s="87">
        <f t="shared" si="2"/>
        <v>0</v>
      </c>
      <c r="L68" s="87">
        <f t="shared" si="3"/>
        <v>0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/>
      <c r="G70" s="92"/>
      <c r="H70" s="89">
        <f>G70+F70</f>
        <v>0</v>
      </c>
      <c r="I70" s="87">
        <f t="shared" si="0"/>
        <v>1304.352</v>
      </c>
      <c r="J70" s="87">
        <f t="shared" si="1"/>
        <v>0</v>
      </c>
      <c r="K70" s="87">
        <f t="shared" si="2"/>
        <v>0</v>
      </c>
      <c r="L70" s="87">
        <f t="shared" si="3"/>
        <v>0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/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 t="shared" si="3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/>
      <c r="G72" s="92"/>
      <c r="H72" s="89">
        <f>G72+F72</f>
        <v>0</v>
      </c>
      <c r="I72" s="87">
        <f t="shared" si="0"/>
        <v>12779.3183</v>
      </c>
      <c r="J72" s="87">
        <f t="shared" si="1"/>
        <v>0</v>
      </c>
      <c r="K72" s="87">
        <f t="shared" si="2"/>
        <v>0</v>
      </c>
      <c r="L72" s="87">
        <f t="shared" si="3"/>
        <v>0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>G75+F75</f>
        <v>0</v>
      </c>
      <c r="I75" s="87">
        <f t="shared" si="0"/>
        <v>1664.3339999999998</v>
      </c>
      <c r="J75" s="87">
        <f t="shared" si="1"/>
        <v>0</v>
      </c>
      <c r="K75" s="87">
        <f t="shared" si="2"/>
        <v>0</v>
      </c>
      <c r="L75" s="87">
        <f t="shared" si="3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>G76+F76</f>
        <v>0</v>
      </c>
      <c r="I76" s="87">
        <f t="shared" si="0"/>
        <v>18938.8504</v>
      </c>
      <c r="J76" s="87">
        <f t="shared" si="1"/>
        <v>0</v>
      </c>
      <c r="K76" s="87">
        <f t="shared" si="2"/>
        <v>0</v>
      </c>
      <c r="L76" s="87">
        <f t="shared" si="3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>G77+F77</f>
        <v>0</v>
      </c>
      <c r="I77" s="87">
        <f t="shared" si="0"/>
        <v>18725.4119</v>
      </c>
      <c r="J77" s="87">
        <f t="shared" si="1"/>
        <v>0</v>
      </c>
      <c r="K77" s="87">
        <f t="shared" si="2"/>
        <v>0</v>
      </c>
      <c r="L77" s="87">
        <f t="shared" si="3"/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>G78+F78</f>
        <v>0</v>
      </c>
      <c r="I78" s="87">
        <f t="shared" si="0"/>
        <v>51590.094000000005</v>
      </c>
      <c r="J78" s="87">
        <f t="shared" si="1"/>
        <v>0</v>
      </c>
      <c r="K78" s="87">
        <f t="shared" si="2"/>
        <v>0</v>
      </c>
      <c r="L78" s="87">
        <f t="shared" si="3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4" ref="H80:H118">G80+F80</f>
        <v>0</v>
      </c>
      <c r="I80" s="87">
        <f aca="true" t="shared" si="5" ref="I80:I118">E80*D80</f>
        <v>1413.048</v>
      </c>
      <c r="J80" s="87">
        <f aca="true" t="shared" si="6" ref="J80:J118">F80*D80</f>
        <v>0</v>
      </c>
      <c r="K80" s="87">
        <f aca="true" t="shared" si="7" ref="K80:K118">D80*G80</f>
        <v>0</v>
      </c>
      <c r="L80" s="87">
        <f aca="true" t="shared" si="8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4"/>
        <v>0</v>
      </c>
      <c r="I81" s="87">
        <f t="shared" si="5"/>
        <v>6313.551600000001</v>
      </c>
      <c r="J81" s="87">
        <f t="shared" si="6"/>
        <v>0</v>
      </c>
      <c r="K81" s="87">
        <f t="shared" si="7"/>
        <v>0</v>
      </c>
      <c r="L81" s="87">
        <f t="shared" si="8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4"/>
        <v>0</v>
      </c>
      <c r="I82" s="87">
        <f t="shared" si="5"/>
        <v>24593.5487</v>
      </c>
      <c r="J82" s="87">
        <f t="shared" si="6"/>
        <v>0</v>
      </c>
      <c r="K82" s="87">
        <f t="shared" si="7"/>
        <v>0</v>
      </c>
      <c r="L82" s="87">
        <f t="shared" si="8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/>
      <c r="H85" s="89">
        <f t="shared" si="4"/>
        <v>0</v>
      </c>
      <c r="I85" s="87">
        <f t="shared" si="5"/>
        <v>1555.8400000000001</v>
      </c>
      <c r="J85" s="87">
        <f t="shared" si="6"/>
        <v>0</v>
      </c>
      <c r="K85" s="87">
        <f t="shared" si="7"/>
        <v>0</v>
      </c>
      <c r="L85" s="87">
        <f t="shared" si="8"/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/>
      <c r="H86" s="89">
        <f t="shared" si="4"/>
        <v>0</v>
      </c>
      <c r="I86" s="87">
        <f t="shared" si="5"/>
        <v>18707.643200000002</v>
      </c>
      <c r="J86" s="87">
        <f t="shared" si="6"/>
        <v>0</v>
      </c>
      <c r="K86" s="87">
        <f t="shared" si="7"/>
        <v>0</v>
      </c>
      <c r="L86" s="87">
        <f t="shared" si="8"/>
        <v>0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/>
      <c r="H87" s="89">
        <f t="shared" si="4"/>
        <v>0</v>
      </c>
      <c r="I87" s="87">
        <f t="shared" si="5"/>
        <v>18857.696</v>
      </c>
      <c r="J87" s="87">
        <f t="shared" si="6"/>
        <v>0</v>
      </c>
      <c r="K87" s="87">
        <f t="shared" si="7"/>
        <v>0</v>
      </c>
      <c r="L87" s="87">
        <f t="shared" si="8"/>
        <v>0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/>
      <c r="H88" s="89">
        <f t="shared" si="4"/>
        <v>0</v>
      </c>
      <c r="I88" s="87">
        <f t="shared" si="5"/>
        <v>47624.2624</v>
      </c>
      <c r="J88" s="87">
        <f t="shared" si="6"/>
        <v>0</v>
      </c>
      <c r="K88" s="87">
        <f t="shared" si="7"/>
        <v>0</v>
      </c>
      <c r="L88" s="87">
        <f t="shared" si="8"/>
        <v>0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4"/>
        <v>0</v>
      </c>
      <c r="I90" s="87">
        <f t="shared" si="5"/>
        <v>1413.048</v>
      </c>
      <c r="J90" s="87">
        <f t="shared" si="6"/>
        <v>0</v>
      </c>
      <c r="K90" s="87">
        <f t="shared" si="7"/>
        <v>0</v>
      </c>
      <c r="L90" s="87">
        <f t="shared" si="8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4"/>
        <v>0</v>
      </c>
      <c r="I91" s="87">
        <f t="shared" si="5"/>
        <v>6264.7714000000005</v>
      </c>
      <c r="J91" s="87">
        <f t="shared" si="6"/>
        <v>0</v>
      </c>
      <c r="K91" s="87">
        <f t="shared" si="7"/>
        <v>0</v>
      </c>
      <c r="L91" s="87">
        <f t="shared" si="8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4"/>
        <v>0</v>
      </c>
      <c r="I92" s="87">
        <f t="shared" si="5"/>
        <v>24755.4762</v>
      </c>
      <c r="J92" s="87">
        <f t="shared" si="6"/>
        <v>0</v>
      </c>
      <c r="K92" s="87">
        <f t="shared" si="7"/>
        <v>0</v>
      </c>
      <c r="L92" s="87">
        <f t="shared" si="8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/>
      <c r="H95" s="89">
        <f t="shared" si="4"/>
        <v>0</v>
      </c>
      <c r="I95" s="87">
        <f t="shared" si="5"/>
        <v>1699.4389999999999</v>
      </c>
      <c r="J95" s="87">
        <f t="shared" si="6"/>
        <v>0</v>
      </c>
      <c r="K95" s="87">
        <f t="shared" si="7"/>
        <v>0</v>
      </c>
      <c r="L95" s="87">
        <f t="shared" si="8"/>
        <v>0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/>
      <c r="H96" s="89">
        <f t="shared" si="4"/>
        <v>0</v>
      </c>
      <c r="I96" s="87">
        <f t="shared" si="5"/>
        <v>11777.0664</v>
      </c>
      <c r="J96" s="87">
        <f t="shared" si="6"/>
        <v>0</v>
      </c>
      <c r="K96" s="87">
        <f t="shared" si="7"/>
        <v>0</v>
      </c>
      <c r="L96" s="87">
        <f t="shared" si="8"/>
        <v>0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/>
      <c r="H97" s="89">
        <f t="shared" si="4"/>
        <v>0</v>
      </c>
      <c r="I97" s="87">
        <f t="shared" si="5"/>
        <v>11111.040200000001</v>
      </c>
      <c r="J97" s="87">
        <f t="shared" si="6"/>
        <v>0</v>
      </c>
      <c r="K97" s="87">
        <f t="shared" si="7"/>
        <v>0</v>
      </c>
      <c r="L97" s="87">
        <f t="shared" si="8"/>
        <v>0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/>
      <c r="H98" s="89">
        <f t="shared" si="4"/>
        <v>0</v>
      </c>
      <c r="I98" s="87">
        <f t="shared" si="5"/>
        <v>56247.711599999995</v>
      </c>
      <c r="J98" s="87">
        <f t="shared" si="6"/>
        <v>0</v>
      </c>
      <c r="K98" s="87">
        <f t="shared" si="7"/>
        <v>0</v>
      </c>
      <c r="L98" s="87">
        <f t="shared" si="8"/>
        <v>0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4"/>
        <v>0</v>
      </c>
      <c r="I100" s="87">
        <f t="shared" si="5"/>
        <v>1956.528</v>
      </c>
      <c r="J100" s="87">
        <f t="shared" si="6"/>
        <v>0</v>
      </c>
      <c r="K100" s="87">
        <f t="shared" si="7"/>
        <v>0</v>
      </c>
      <c r="L100" s="87">
        <f t="shared" si="8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4"/>
        <v>0</v>
      </c>
      <c r="I101" s="87">
        <f t="shared" si="5"/>
        <v>3707.2952000000005</v>
      </c>
      <c r="J101" s="87">
        <f t="shared" si="6"/>
        <v>0</v>
      </c>
      <c r="K101" s="87">
        <f t="shared" si="7"/>
        <v>0</v>
      </c>
      <c r="L101" s="87">
        <f t="shared" si="8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4"/>
        <v>0</v>
      </c>
      <c r="I102" s="87">
        <f t="shared" si="5"/>
        <v>17812.025</v>
      </c>
      <c r="J102" s="87">
        <f t="shared" si="6"/>
        <v>0</v>
      </c>
      <c r="K102" s="87">
        <f t="shared" si="7"/>
        <v>0</v>
      </c>
      <c r="L102" s="87">
        <f t="shared" si="8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4"/>
        <v>0</v>
      </c>
      <c r="I105" s="87">
        <f t="shared" si="5"/>
        <v>1584.3999999999999</v>
      </c>
      <c r="J105" s="87">
        <f t="shared" si="6"/>
        <v>0</v>
      </c>
      <c r="K105" s="87">
        <f t="shared" si="7"/>
        <v>0</v>
      </c>
      <c r="L105" s="87">
        <f t="shared" si="8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4"/>
        <v>0</v>
      </c>
      <c r="I106" s="87">
        <f t="shared" si="5"/>
        <v>19041.9672</v>
      </c>
      <c r="J106" s="87">
        <f t="shared" si="6"/>
        <v>0</v>
      </c>
      <c r="K106" s="87">
        <f t="shared" si="7"/>
        <v>0</v>
      </c>
      <c r="L106" s="87">
        <f t="shared" si="8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4"/>
        <v>0</v>
      </c>
      <c r="I107" s="87">
        <f t="shared" si="5"/>
        <v>19203.86</v>
      </c>
      <c r="J107" s="87">
        <f t="shared" si="6"/>
        <v>0</v>
      </c>
      <c r="K107" s="87">
        <f t="shared" si="7"/>
        <v>0</v>
      </c>
      <c r="L107" s="87">
        <f t="shared" si="8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4"/>
        <v>0</v>
      </c>
      <c r="I108" s="87">
        <f t="shared" si="5"/>
        <v>48498.484000000004</v>
      </c>
      <c r="J108" s="87">
        <f t="shared" si="6"/>
        <v>0</v>
      </c>
      <c r="K108" s="87">
        <f t="shared" si="7"/>
        <v>0</v>
      </c>
      <c r="L108" s="87">
        <f t="shared" si="8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4"/>
        <v>0</v>
      </c>
      <c r="I110" s="87">
        <f t="shared" si="5"/>
        <v>1413.048</v>
      </c>
      <c r="J110" s="87">
        <f t="shared" si="6"/>
        <v>0</v>
      </c>
      <c r="K110" s="87">
        <f t="shared" si="7"/>
        <v>0</v>
      </c>
      <c r="L110" s="87">
        <f t="shared" si="8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4"/>
        <v>0</v>
      </c>
      <c r="I111" s="87">
        <f t="shared" si="5"/>
        <v>6452.9236</v>
      </c>
      <c r="J111" s="87">
        <f t="shared" si="6"/>
        <v>0</v>
      </c>
      <c r="K111" s="87">
        <f t="shared" si="7"/>
        <v>0</v>
      </c>
      <c r="L111" s="87">
        <f t="shared" si="8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4"/>
        <v>0</v>
      </c>
      <c r="I112" s="87">
        <f t="shared" si="5"/>
        <v>25215.350300000002</v>
      </c>
      <c r="J112" s="87">
        <f t="shared" si="6"/>
        <v>0</v>
      </c>
      <c r="K112" s="87">
        <f t="shared" si="7"/>
        <v>0</v>
      </c>
      <c r="L112" s="87">
        <f t="shared" si="8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4"/>
        <v>0</v>
      </c>
      <c r="I114" s="87">
        <f t="shared" si="5"/>
        <v>1987.6</v>
      </c>
      <c r="J114" s="87">
        <f t="shared" si="6"/>
        <v>0</v>
      </c>
      <c r="K114" s="87">
        <f t="shared" si="7"/>
        <v>0</v>
      </c>
      <c r="L114" s="87">
        <f t="shared" si="8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4"/>
        <v>0</v>
      </c>
      <c r="I115" s="87">
        <f t="shared" si="5"/>
        <v>10137.119999999999</v>
      </c>
      <c r="J115" s="87">
        <f t="shared" si="6"/>
        <v>0</v>
      </c>
      <c r="K115" s="87">
        <f t="shared" si="7"/>
        <v>0</v>
      </c>
      <c r="L115" s="87">
        <f t="shared" si="8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4"/>
        <v>0</v>
      </c>
      <c r="I116" s="87">
        <f t="shared" si="5"/>
        <v>5739.36</v>
      </c>
      <c r="J116" s="87">
        <f t="shared" si="6"/>
        <v>0</v>
      </c>
      <c r="K116" s="87">
        <f t="shared" si="7"/>
        <v>0</v>
      </c>
      <c r="L116" s="87">
        <f t="shared" si="8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4"/>
        <v>0</v>
      </c>
      <c r="I117" s="87">
        <f t="shared" si="5"/>
        <v>11210.400000000001</v>
      </c>
      <c r="J117" s="87">
        <f t="shared" si="6"/>
        <v>0</v>
      </c>
      <c r="K117" s="87">
        <f t="shared" si="7"/>
        <v>0</v>
      </c>
      <c r="L117" s="87">
        <f t="shared" si="8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4"/>
        <v>0</v>
      </c>
      <c r="I118" s="87">
        <f t="shared" si="5"/>
        <v>5463.4800000000005</v>
      </c>
      <c r="J118" s="87">
        <f t="shared" si="6"/>
        <v>0</v>
      </c>
      <c r="K118" s="87">
        <f t="shared" si="7"/>
        <v>0</v>
      </c>
      <c r="L118" s="87">
        <f t="shared" si="8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54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383504.05384995</v>
      </c>
      <c r="K123" s="51">
        <f>SUM(K10:K118)</f>
        <v>248183.16147968004</v>
      </c>
      <c r="L123" s="51">
        <f>SUM(L10:L118)</f>
        <v>631687.21532963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4.25">
      <c r="D125" s="63"/>
      <c r="K125" s="64"/>
    </row>
    <row r="126" spans="4:11" s="60" customFormat="1" ht="14.25">
      <c r="D126" s="63"/>
      <c r="K126" s="65"/>
    </row>
    <row r="127" spans="10:11" ht="14.25">
      <c r="J127" s="66"/>
      <c r="K127" s="67"/>
    </row>
    <row r="128" ht="14.25">
      <c r="K128" s="68"/>
    </row>
    <row r="129" ht="14.25">
      <c r="K129" s="68"/>
    </row>
    <row r="130" ht="14.25">
      <c r="K130" s="46">
        <v>631687.22</v>
      </c>
    </row>
  </sheetData>
  <sheetProtection/>
  <mergeCells count="15">
    <mergeCell ref="A1:G1"/>
    <mergeCell ref="I1:L1"/>
    <mergeCell ref="A3:F3"/>
    <mergeCell ref="G3:L3"/>
    <mergeCell ref="A4:L4"/>
    <mergeCell ref="I2:L2"/>
    <mergeCell ref="A5:L5"/>
    <mergeCell ref="A6:L6"/>
    <mergeCell ref="A124:H124"/>
    <mergeCell ref="A8:A9"/>
    <mergeCell ref="B8:B9"/>
    <mergeCell ref="C8:C9"/>
    <mergeCell ref="D8:D9"/>
    <mergeCell ref="E8:H8"/>
    <mergeCell ref="I8:L8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112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186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197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15.75">
      <c r="A8" s="154" t="s">
        <v>0</v>
      </c>
      <c r="B8" s="154" t="s">
        <v>2</v>
      </c>
      <c r="C8" s="154" t="s">
        <v>1</v>
      </c>
      <c r="D8" s="152" t="s">
        <v>3</v>
      </c>
      <c r="E8" s="149" t="s">
        <v>4</v>
      </c>
      <c r="F8" s="150"/>
      <c r="G8" s="150"/>
      <c r="H8" s="151"/>
      <c r="I8" s="146" t="s">
        <v>5</v>
      </c>
      <c r="J8" s="147"/>
      <c r="K8" s="147"/>
      <c r="L8" s="148"/>
    </row>
    <row r="9" spans="1:12" ht="15.75">
      <c r="A9" s="155"/>
      <c r="B9" s="155"/>
      <c r="C9" s="155"/>
      <c r="D9" s="153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 aca="true" t="shared" si="3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 t="shared" si="3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 t="shared" si="3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 t="shared" si="3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 t="shared" si="3"/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/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 t="shared" si="3"/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/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 t="shared" si="3"/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f>504.706524+1136.17</f>
        <v>1640.876524</v>
      </c>
      <c r="G25" s="92"/>
      <c r="H25" s="89">
        <f>G25+F25</f>
        <v>1640.876524</v>
      </c>
      <c r="I25" s="87">
        <f t="shared" si="0"/>
        <v>2798.438</v>
      </c>
      <c r="J25" s="87">
        <f t="shared" si="1"/>
        <v>2789.4900908</v>
      </c>
      <c r="K25" s="87">
        <f t="shared" si="2"/>
        <v>0</v>
      </c>
      <c r="L25" s="87">
        <f t="shared" si="3"/>
        <v>2789.4900908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699.9436519999999</v>
      </c>
      <c r="G26" s="92"/>
      <c r="H26" s="89">
        <f>G26+F26</f>
        <v>699.9436519999999</v>
      </c>
      <c r="I26" s="87">
        <f t="shared" si="0"/>
        <v>29389.8992</v>
      </c>
      <c r="J26" s="87">
        <f t="shared" si="1"/>
        <v>28193.730302559998</v>
      </c>
      <c r="K26" s="87">
        <f t="shared" si="2"/>
        <v>0</v>
      </c>
      <c r="L26" s="87">
        <f t="shared" si="3"/>
        <v>28193.730302559998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729.64</v>
      </c>
      <c r="G27" s="92"/>
      <c r="H27" s="89">
        <f>G27+F27</f>
        <v>729.64</v>
      </c>
      <c r="I27" s="87">
        <f t="shared" si="0"/>
        <v>30068.4644</v>
      </c>
      <c r="J27" s="87">
        <f t="shared" si="1"/>
        <v>30068.4644</v>
      </c>
      <c r="K27" s="87">
        <f t="shared" si="2"/>
        <v>0</v>
      </c>
      <c r="L27" s="87">
        <f t="shared" si="3"/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1427.392725</v>
      </c>
      <c r="G28" s="92"/>
      <c r="H28" s="89">
        <f>G28+F28</f>
        <v>1427.392725</v>
      </c>
      <c r="I28" s="87">
        <f t="shared" si="0"/>
        <v>87376.245</v>
      </c>
      <c r="J28" s="87">
        <f t="shared" si="1"/>
        <v>87384.9826245</v>
      </c>
      <c r="K28" s="87">
        <f t="shared" si="2"/>
        <v>0</v>
      </c>
      <c r="L28" s="87">
        <f t="shared" si="3"/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/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 t="shared" si="3"/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 t="shared" si="3"/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>
        <v>75.72</v>
      </c>
      <c r="G32" s="92"/>
      <c r="H32" s="89">
        <f>G32+F32</f>
        <v>75.72</v>
      </c>
      <c r="I32" s="87">
        <f t="shared" si="0"/>
        <v>49044.601200000005</v>
      </c>
      <c r="J32" s="87">
        <f t="shared" si="1"/>
        <v>49044.601200000005</v>
      </c>
      <c r="K32" s="87">
        <f t="shared" si="2"/>
        <v>0</v>
      </c>
      <c r="L32" s="87">
        <f t="shared" si="3"/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1825.2692459999998</v>
      </c>
      <c r="G35" s="92"/>
      <c r="H35" s="89">
        <f>G35+F35</f>
        <v>1825.2692459999998</v>
      </c>
      <c r="I35" s="87">
        <f t="shared" si="0"/>
        <v>3044.8019999999997</v>
      </c>
      <c r="J35" s="87">
        <f t="shared" si="1"/>
        <v>3102.9577182</v>
      </c>
      <c r="K35" s="87">
        <f t="shared" si="2"/>
        <v>0</v>
      </c>
      <c r="L35" s="87">
        <f t="shared" si="3"/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857.525472</v>
      </c>
      <c r="G36" s="92"/>
      <c r="H36" s="89">
        <f>G36+F36</f>
        <v>857.525472</v>
      </c>
      <c r="I36" s="87">
        <f t="shared" si="0"/>
        <v>34513.5152</v>
      </c>
      <c r="J36" s="87">
        <f t="shared" si="1"/>
        <v>34541.12601216</v>
      </c>
      <c r="K36" s="87">
        <f t="shared" si="2"/>
        <v>0</v>
      </c>
      <c r="L36" s="87">
        <f t="shared" si="3"/>
        <v>34541.12601216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/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 t="shared" si="3"/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1542.69576</v>
      </c>
      <c r="G38" s="92"/>
      <c r="H38" s="89">
        <f>G38+F38</f>
        <v>1542.69576</v>
      </c>
      <c r="I38" s="87">
        <f t="shared" si="0"/>
        <v>94538.3728</v>
      </c>
      <c r="J38" s="87">
        <f t="shared" si="1"/>
        <v>94443.8344272</v>
      </c>
      <c r="K38" s="87">
        <f t="shared" si="2"/>
        <v>0</v>
      </c>
      <c r="L38" s="87">
        <f t="shared" si="3"/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11.027016</v>
      </c>
      <c r="G40" s="92"/>
      <c r="H40" s="89">
        <f>G40+F40</f>
        <v>11.027016</v>
      </c>
      <c r="I40" s="87">
        <f t="shared" si="0"/>
        <v>3108.7056</v>
      </c>
      <c r="J40" s="87">
        <f t="shared" si="1"/>
        <v>998.82710928</v>
      </c>
      <c r="K40" s="87">
        <f t="shared" si="2"/>
        <v>0</v>
      </c>
      <c r="L40" s="87">
        <f t="shared" si="3"/>
        <v>998.82710928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 t="shared" si="3"/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67.54</v>
      </c>
      <c r="G42" s="92"/>
      <c r="H42" s="89">
        <f>G42+F42</f>
        <v>67.54</v>
      </c>
      <c r="I42" s="87">
        <f t="shared" si="0"/>
        <v>43746.3334</v>
      </c>
      <c r="J42" s="87">
        <f t="shared" si="1"/>
        <v>43746.3334</v>
      </c>
      <c r="K42" s="87">
        <f t="shared" si="2"/>
        <v>0</v>
      </c>
      <c r="L42" s="87">
        <f t="shared" si="3"/>
        <v>43746.3334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>
        <v>471.6</v>
      </c>
      <c r="G45" s="109"/>
      <c r="H45" s="89">
        <f>G45+F45</f>
        <v>471.6</v>
      </c>
      <c r="I45" s="87">
        <f t="shared" si="0"/>
        <v>801.72</v>
      </c>
      <c r="J45" s="87">
        <f t="shared" si="1"/>
        <v>801.72</v>
      </c>
      <c r="K45" s="87">
        <f t="shared" si="2"/>
        <v>0</v>
      </c>
      <c r="L45" s="87">
        <f t="shared" si="3"/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>
        <v>196.9</v>
      </c>
      <c r="G46" s="109"/>
      <c r="H46" s="89">
        <f>G46+F46</f>
        <v>196.9</v>
      </c>
      <c r="I46" s="87">
        <f t="shared" si="0"/>
        <v>7931.1320000000005</v>
      </c>
      <c r="J46" s="87">
        <f t="shared" si="1"/>
        <v>7931.1320000000005</v>
      </c>
      <c r="K46" s="87">
        <f t="shared" si="2"/>
        <v>0</v>
      </c>
      <c r="L46" s="87">
        <f t="shared" si="3"/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>
        <v>188.64</v>
      </c>
      <c r="G47" s="109"/>
      <c r="H47" s="89">
        <f>G47+F47</f>
        <v>188.64</v>
      </c>
      <c r="I47" s="87">
        <f t="shared" si="0"/>
        <v>7773.854399999999</v>
      </c>
      <c r="J47" s="87">
        <f t="shared" si="1"/>
        <v>7773.854399999999</v>
      </c>
      <c r="K47" s="87">
        <f t="shared" si="2"/>
        <v>0</v>
      </c>
      <c r="L47" s="87">
        <f t="shared" si="3"/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>
        <v>415.01</v>
      </c>
      <c r="G48" s="109"/>
      <c r="H48" s="89">
        <f>G48+F48</f>
        <v>415.01</v>
      </c>
      <c r="I48" s="87">
        <f t="shared" si="0"/>
        <v>25406.9122</v>
      </c>
      <c r="J48" s="87">
        <f t="shared" si="1"/>
        <v>25406.9122</v>
      </c>
      <c r="K48" s="87">
        <f t="shared" si="2"/>
        <v>0</v>
      </c>
      <c r="L48" s="87">
        <f t="shared" si="3"/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>
        <v>7.38</v>
      </c>
      <c r="G50" s="92"/>
      <c r="H50" s="89">
        <f>G50+F50</f>
        <v>7.38</v>
      </c>
      <c r="I50" s="87">
        <f t="shared" si="0"/>
        <v>1304.352</v>
      </c>
      <c r="J50" s="87">
        <f t="shared" si="1"/>
        <v>668.4804</v>
      </c>
      <c r="K50" s="87">
        <f t="shared" si="2"/>
        <v>0</v>
      </c>
      <c r="L50" s="87">
        <f t="shared" si="3"/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>
        <v>0</v>
      </c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 t="shared" si="3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>
        <v>18.64</v>
      </c>
      <c r="G52" s="92"/>
      <c r="H52" s="89">
        <f>G52+F52</f>
        <v>18.64</v>
      </c>
      <c r="I52" s="87">
        <f t="shared" si="0"/>
        <v>12073.314400000001</v>
      </c>
      <c r="J52" s="87">
        <f t="shared" si="1"/>
        <v>12073.314400000001</v>
      </c>
      <c r="K52" s="87">
        <f t="shared" si="2"/>
        <v>0</v>
      </c>
      <c r="L52" s="87">
        <f t="shared" si="3"/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>G55+F55</f>
        <v>0</v>
      </c>
      <c r="I55" s="87">
        <f t="shared" si="0"/>
        <v>636.752</v>
      </c>
      <c r="J55" s="87">
        <f t="shared" si="1"/>
        <v>0</v>
      </c>
      <c r="K55" s="87">
        <f t="shared" si="2"/>
        <v>0</v>
      </c>
      <c r="L55" s="87">
        <f t="shared" si="3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>G56+F56</f>
        <v>0</v>
      </c>
      <c r="I56" s="87">
        <f t="shared" si="0"/>
        <v>7997.1912</v>
      </c>
      <c r="J56" s="87">
        <f t="shared" si="1"/>
        <v>0</v>
      </c>
      <c r="K56" s="87">
        <f t="shared" si="2"/>
        <v>0</v>
      </c>
      <c r="L56" s="87">
        <f t="shared" si="3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>G57+F57</f>
        <v>0</v>
      </c>
      <c r="I57" s="87">
        <f t="shared" si="0"/>
        <v>7882.6488</v>
      </c>
      <c r="J57" s="87">
        <f t="shared" si="1"/>
        <v>0</v>
      </c>
      <c r="K57" s="87">
        <f t="shared" si="2"/>
        <v>0</v>
      </c>
      <c r="L57" s="87">
        <f t="shared" si="3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>G58+F58</f>
        <v>0</v>
      </c>
      <c r="I58" s="87">
        <f t="shared" si="0"/>
        <v>19417.7596</v>
      </c>
      <c r="J58" s="87">
        <f t="shared" si="1"/>
        <v>0</v>
      </c>
      <c r="K58" s="87">
        <f t="shared" si="2"/>
        <v>0</v>
      </c>
      <c r="L58" s="87">
        <f t="shared" si="3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>
        <v>2.16</v>
      </c>
      <c r="G60" s="92"/>
      <c r="H60" s="89">
        <f>G60+F60</f>
        <v>2.16</v>
      </c>
      <c r="I60" s="87">
        <f t="shared" si="0"/>
        <v>1304.352</v>
      </c>
      <c r="J60" s="87">
        <f t="shared" si="1"/>
        <v>195.6528</v>
      </c>
      <c r="K60" s="87">
        <f t="shared" si="2"/>
        <v>0</v>
      </c>
      <c r="L60" s="87">
        <f t="shared" si="3"/>
        <v>195.6528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>
        <v>0</v>
      </c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 t="shared" si="3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>
        <v>19.23</v>
      </c>
      <c r="G62" s="92"/>
      <c r="H62" s="89">
        <f>G62+F62</f>
        <v>19.23</v>
      </c>
      <c r="I62" s="87">
        <f t="shared" si="0"/>
        <v>12455.463300000001</v>
      </c>
      <c r="J62" s="87">
        <f t="shared" si="1"/>
        <v>12455.463300000001</v>
      </c>
      <c r="K62" s="87">
        <f t="shared" si="2"/>
        <v>0</v>
      </c>
      <c r="L62" s="87">
        <f t="shared" si="3"/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/>
      <c r="G65" s="92">
        <f>E65*1</f>
        <v>391.72</v>
      </c>
      <c r="H65" s="89">
        <f>G65+F65</f>
        <v>391.72</v>
      </c>
      <c r="I65" s="87">
        <f t="shared" si="0"/>
        <v>665.924</v>
      </c>
      <c r="J65" s="87">
        <f t="shared" si="1"/>
        <v>0</v>
      </c>
      <c r="K65" s="87">
        <f t="shared" si="2"/>
        <v>665.924</v>
      </c>
      <c r="L65" s="87">
        <f t="shared" si="3"/>
        <v>665.924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/>
      <c r="G66" s="92">
        <f>E66*0.9272</f>
        <v>190.001824</v>
      </c>
      <c r="H66" s="89">
        <f>G66+F66</f>
        <v>190.001824</v>
      </c>
      <c r="I66" s="87">
        <f t="shared" si="0"/>
        <v>8254.177599999999</v>
      </c>
      <c r="J66" s="87">
        <f t="shared" si="1"/>
        <v>0</v>
      </c>
      <c r="K66" s="87">
        <f t="shared" si="2"/>
        <v>7653.27347072</v>
      </c>
      <c r="L66" s="87">
        <f t="shared" si="3"/>
        <v>7653.27347072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/>
      <c r="G67" s="92">
        <f>E67*0.9904</f>
        <v>190.018144</v>
      </c>
      <c r="H67" s="89">
        <f>G67+F67</f>
        <v>190.018144</v>
      </c>
      <c r="I67" s="87">
        <f t="shared" si="0"/>
        <v>7906.5506000000005</v>
      </c>
      <c r="J67" s="87">
        <f t="shared" si="1"/>
        <v>0</v>
      </c>
      <c r="K67" s="87">
        <f t="shared" si="2"/>
        <v>7830.647714240001</v>
      </c>
      <c r="L67" s="87">
        <f t="shared" si="3"/>
        <v>7830.647714240001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/>
      <c r="G68" s="92">
        <f>E68*1</f>
        <v>334.16</v>
      </c>
      <c r="H68" s="89">
        <f>G68+F68</f>
        <v>334.16</v>
      </c>
      <c r="I68" s="87">
        <f t="shared" si="0"/>
        <v>20457.2752</v>
      </c>
      <c r="J68" s="87">
        <f t="shared" si="1"/>
        <v>0</v>
      </c>
      <c r="K68" s="87">
        <f t="shared" si="2"/>
        <v>20457.2752</v>
      </c>
      <c r="L68" s="87">
        <f t="shared" si="3"/>
        <v>20457.2752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/>
      <c r="G70" s="92">
        <f>E70*1</f>
        <v>14.4</v>
      </c>
      <c r="H70" s="89">
        <f>G70+F70</f>
        <v>14.4</v>
      </c>
      <c r="I70" s="87">
        <f t="shared" si="0"/>
        <v>1304.352</v>
      </c>
      <c r="J70" s="87">
        <f t="shared" si="1"/>
        <v>0</v>
      </c>
      <c r="K70" s="87">
        <f t="shared" si="2"/>
        <v>1304.352</v>
      </c>
      <c r="L70" s="87">
        <f t="shared" si="3"/>
        <v>1304.352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/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 t="shared" si="3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/>
      <c r="G72" s="92">
        <f>E72*1</f>
        <v>19.73</v>
      </c>
      <c r="H72" s="89">
        <f>G72+F72</f>
        <v>19.73</v>
      </c>
      <c r="I72" s="87">
        <f t="shared" si="0"/>
        <v>12779.3183</v>
      </c>
      <c r="J72" s="87">
        <f t="shared" si="1"/>
        <v>0</v>
      </c>
      <c r="K72" s="87">
        <f t="shared" si="2"/>
        <v>12779.3183</v>
      </c>
      <c r="L72" s="87">
        <f t="shared" si="3"/>
        <v>12779.3183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>G75+F75</f>
        <v>0</v>
      </c>
      <c r="I75" s="87">
        <f t="shared" si="0"/>
        <v>1664.3339999999998</v>
      </c>
      <c r="J75" s="87">
        <f t="shared" si="1"/>
        <v>0</v>
      </c>
      <c r="K75" s="87">
        <f t="shared" si="2"/>
        <v>0</v>
      </c>
      <c r="L75" s="87">
        <f t="shared" si="3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>G76+F76</f>
        <v>0</v>
      </c>
      <c r="I76" s="87">
        <f t="shared" si="0"/>
        <v>18938.8504</v>
      </c>
      <c r="J76" s="87">
        <f t="shared" si="1"/>
        <v>0</v>
      </c>
      <c r="K76" s="87">
        <f t="shared" si="2"/>
        <v>0</v>
      </c>
      <c r="L76" s="87">
        <f t="shared" si="3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>G77+F77</f>
        <v>0</v>
      </c>
      <c r="I77" s="87">
        <f t="shared" si="0"/>
        <v>18725.4119</v>
      </c>
      <c r="J77" s="87">
        <f t="shared" si="1"/>
        <v>0</v>
      </c>
      <c r="K77" s="87">
        <f t="shared" si="2"/>
        <v>0</v>
      </c>
      <c r="L77" s="87">
        <f t="shared" si="3"/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>G78+F78</f>
        <v>0</v>
      </c>
      <c r="I78" s="87">
        <f t="shared" si="0"/>
        <v>51590.094000000005</v>
      </c>
      <c r="J78" s="87">
        <f t="shared" si="1"/>
        <v>0</v>
      </c>
      <c r="K78" s="87">
        <f t="shared" si="2"/>
        <v>0</v>
      </c>
      <c r="L78" s="87">
        <f t="shared" si="3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4" ref="H80:H118">G80+F80</f>
        <v>0</v>
      </c>
      <c r="I80" s="87">
        <f aca="true" t="shared" si="5" ref="I80:I118">E80*D80</f>
        <v>1413.048</v>
      </c>
      <c r="J80" s="87">
        <f aca="true" t="shared" si="6" ref="J80:J118">F80*D80</f>
        <v>0</v>
      </c>
      <c r="K80" s="87">
        <f aca="true" t="shared" si="7" ref="K80:K118">D80*G80</f>
        <v>0</v>
      </c>
      <c r="L80" s="87">
        <f aca="true" t="shared" si="8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4"/>
        <v>0</v>
      </c>
      <c r="I81" s="87">
        <f t="shared" si="5"/>
        <v>6313.551600000001</v>
      </c>
      <c r="J81" s="87">
        <f t="shared" si="6"/>
        <v>0</v>
      </c>
      <c r="K81" s="87">
        <f t="shared" si="7"/>
        <v>0</v>
      </c>
      <c r="L81" s="87">
        <f t="shared" si="8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4"/>
        <v>0</v>
      </c>
      <c r="I82" s="87">
        <f t="shared" si="5"/>
        <v>24593.5487</v>
      </c>
      <c r="J82" s="87">
        <f t="shared" si="6"/>
        <v>0</v>
      </c>
      <c r="K82" s="87">
        <f t="shared" si="7"/>
        <v>0</v>
      </c>
      <c r="L82" s="87">
        <f t="shared" si="8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/>
      <c r="H85" s="89">
        <f t="shared" si="4"/>
        <v>0</v>
      </c>
      <c r="I85" s="87">
        <f t="shared" si="5"/>
        <v>1555.8400000000001</v>
      </c>
      <c r="J85" s="87">
        <f t="shared" si="6"/>
        <v>0</v>
      </c>
      <c r="K85" s="87">
        <f t="shared" si="7"/>
        <v>0</v>
      </c>
      <c r="L85" s="87">
        <f t="shared" si="8"/>
        <v>0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/>
      <c r="H86" s="89">
        <f t="shared" si="4"/>
        <v>0</v>
      </c>
      <c r="I86" s="87">
        <f t="shared" si="5"/>
        <v>18707.643200000002</v>
      </c>
      <c r="J86" s="87">
        <f t="shared" si="6"/>
        <v>0</v>
      </c>
      <c r="K86" s="87">
        <f t="shared" si="7"/>
        <v>0</v>
      </c>
      <c r="L86" s="87">
        <f t="shared" si="8"/>
        <v>0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/>
      <c r="H87" s="89">
        <f t="shared" si="4"/>
        <v>0</v>
      </c>
      <c r="I87" s="87">
        <f t="shared" si="5"/>
        <v>18857.696</v>
      </c>
      <c r="J87" s="87">
        <f t="shared" si="6"/>
        <v>0</v>
      </c>
      <c r="K87" s="87">
        <f t="shared" si="7"/>
        <v>0</v>
      </c>
      <c r="L87" s="87">
        <f t="shared" si="8"/>
        <v>0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/>
      <c r="H88" s="89">
        <f t="shared" si="4"/>
        <v>0</v>
      </c>
      <c r="I88" s="87">
        <f t="shared" si="5"/>
        <v>47624.2624</v>
      </c>
      <c r="J88" s="87">
        <f t="shared" si="6"/>
        <v>0</v>
      </c>
      <c r="K88" s="87">
        <f t="shared" si="7"/>
        <v>0</v>
      </c>
      <c r="L88" s="87">
        <f t="shared" si="8"/>
        <v>0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4"/>
        <v>0</v>
      </c>
      <c r="I90" s="87">
        <f t="shared" si="5"/>
        <v>1413.048</v>
      </c>
      <c r="J90" s="87">
        <f t="shared" si="6"/>
        <v>0</v>
      </c>
      <c r="K90" s="87">
        <f t="shared" si="7"/>
        <v>0</v>
      </c>
      <c r="L90" s="87">
        <f t="shared" si="8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4"/>
        <v>0</v>
      </c>
      <c r="I91" s="87">
        <f t="shared" si="5"/>
        <v>6264.7714000000005</v>
      </c>
      <c r="J91" s="87">
        <f t="shared" si="6"/>
        <v>0</v>
      </c>
      <c r="K91" s="87">
        <f t="shared" si="7"/>
        <v>0</v>
      </c>
      <c r="L91" s="87">
        <f t="shared" si="8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4"/>
        <v>0</v>
      </c>
      <c r="I92" s="87">
        <f t="shared" si="5"/>
        <v>24755.4762</v>
      </c>
      <c r="J92" s="87">
        <f t="shared" si="6"/>
        <v>0</v>
      </c>
      <c r="K92" s="87">
        <f t="shared" si="7"/>
        <v>0</v>
      </c>
      <c r="L92" s="87">
        <f t="shared" si="8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/>
      <c r="H95" s="89">
        <f t="shared" si="4"/>
        <v>0</v>
      </c>
      <c r="I95" s="87">
        <f t="shared" si="5"/>
        <v>1699.4389999999999</v>
      </c>
      <c r="J95" s="87">
        <f t="shared" si="6"/>
        <v>0</v>
      </c>
      <c r="K95" s="87">
        <f t="shared" si="7"/>
        <v>0</v>
      </c>
      <c r="L95" s="87">
        <f t="shared" si="8"/>
        <v>0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/>
      <c r="H96" s="89">
        <f t="shared" si="4"/>
        <v>0</v>
      </c>
      <c r="I96" s="87">
        <f t="shared" si="5"/>
        <v>11777.0664</v>
      </c>
      <c r="J96" s="87">
        <f t="shared" si="6"/>
        <v>0</v>
      </c>
      <c r="K96" s="87">
        <f t="shared" si="7"/>
        <v>0</v>
      </c>
      <c r="L96" s="87">
        <f t="shared" si="8"/>
        <v>0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/>
      <c r="H97" s="89">
        <f t="shared" si="4"/>
        <v>0</v>
      </c>
      <c r="I97" s="87">
        <f t="shared" si="5"/>
        <v>11111.040200000001</v>
      </c>
      <c r="J97" s="87">
        <f t="shared" si="6"/>
        <v>0</v>
      </c>
      <c r="K97" s="87">
        <f t="shared" si="7"/>
        <v>0</v>
      </c>
      <c r="L97" s="87">
        <f t="shared" si="8"/>
        <v>0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/>
      <c r="H98" s="89">
        <f t="shared" si="4"/>
        <v>0</v>
      </c>
      <c r="I98" s="87">
        <f t="shared" si="5"/>
        <v>56247.711599999995</v>
      </c>
      <c r="J98" s="87">
        <f t="shared" si="6"/>
        <v>0</v>
      </c>
      <c r="K98" s="87">
        <f t="shared" si="7"/>
        <v>0</v>
      </c>
      <c r="L98" s="87">
        <f t="shared" si="8"/>
        <v>0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4"/>
        <v>0</v>
      </c>
      <c r="I100" s="87">
        <f t="shared" si="5"/>
        <v>1956.528</v>
      </c>
      <c r="J100" s="87">
        <f t="shared" si="6"/>
        <v>0</v>
      </c>
      <c r="K100" s="87">
        <f t="shared" si="7"/>
        <v>0</v>
      </c>
      <c r="L100" s="87">
        <f t="shared" si="8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4"/>
        <v>0</v>
      </c>
      <c r="I101" s="87">
        <f t="shared" si="5"/>
        <v>3707.2952000000005</v>
      </c>
      <c r="J101" s="87">
        <f t="shared" si="6"/>
        <v>0</v>
      </c>
      <c r="K101" s="87">
        <f t="shared" si="7"/>
        <v>0</v>
      </c>
      <c r="L101" s="87">
        <f t="shared" si="8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4"/>
        <v>0</v>
      </c>
      <c r="I102" s="87">
        <f t="shared" si="5"/>
        <v>17812.025</v>
      </c>
      <c r="J102" s="87">
        <f t="shared" si="6"/>
        <v>0</v>
      </c>
      <c r="K102" s="87">
        <f t="shared" si="7"/>
        <v>0</v>
      </c>
      <c r="L102" s="87">
        <f t="shared" si="8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4"/>
        <v>0</v>
      </c>
      <c r="I105" s="87">
        <f t="shared" si="5"/>
        <v>1584.3999999999999</v>
      </c>
      <c r="J105" s="87">
        <f t="shared" si="6"/>
        <v>0</v>
      </c>
      <c r="K105" s="87">
        <f t="shared" si="7"/>
        <v>0</v>
      </c>
      <c r="L105" s="87">
        <f t="shared" si="8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4"/>
        <v>0</v>
      </c>
      <c r="I106" s="87">
        <f t="shared" si="5"/>
        <v>19041.9672</v>
      </c>
      <c r="J106" s="87">
        <f t="shared" si="6"/>
        <v>0</v>
      </c>
      <c r="K106" s="87">
        <f t="shared" si="7"/>
        <v>0</v>
      </c>
      <c r="L106" s="87">
        <f t="shared" si="8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4"/>
        <v>0</v>
      </c>
      <c r="I107" s="87">
        <f t="shared" si="5"/>
        <v>19203.86</v>
      </c>
      <c r="J107" s="87">
        <f t="shared" si="6"/>
        <v>0</v>
      </c>
      <c r="K107" s="87">
        <f t="shared" si="7"/>
        <v>0</v>
      </c>
      <c r="L107" s="87">
        <f t="shared" si="8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4"/>
        <v>0</v>
      </c>
      <c r="I108" s="87">
        <f t="shared" si="5"/>
        <v>48498.484000000004</v>
      </c>
      <c r="J108" s="87">
        <f t="shared" si="6"/>
        <v>0</v>
      </c>
      <c r="K108" s="87">
        <f t="shared" si="7"/>
        <v>0</v>
      </c>
      <c r="L108" s="87">
        <f t="shared" si="8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4"/>
        <v>0</v>
      </c>
      <c r="I110" s="87">
        <f t="shared" si="5"/>
        <v>1413.048</v>
      </c>
      <c r="J110" s="87">
        <f t="shared" si="6"/>
        <v>0</v>
      </c>
      <c r="K110" s="87">
        <f t="shared" si="7"/>
        <v>0</v>
      </c>
      <c r="L110" s="87">
        <f t="shared" si="8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4"/>
        <v>0</v>
      </c>
      <c r="I111" s="87">
        <f t="shared" si="5"/>
        <v>6452.9236</v>
      </c>
      <c r="J111" s="87">
        <f t="shared" si="6"/>
        <v>0</v>
      </c>
      <c r="K111" s="87">
        <f t="shared" si="7"/>
        <v>0</v>
      </c>
      <c r="L111" s="87">
        <f t="shared" si="8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4"/>
        <v>0</v>
      </c>
      <c r="I112" s="87">
        <f t="shared" si="5"/>
        <v>25215.350300000002</v>
      </c>
      <c r="J112" s="87">
        <f t="shared" si="6"/>
        <v>0</v>
      </c>
      <c r="K112" s="87">
        <f t="shared" si="7"/>
        <v>0</v>
      </c>
      <c r="L112" s="87">
        <f t="shared" si="8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4"/>
        <v>0</v>
      </c>
      <c r="I114" s="87">
        <f t="shared" si="5"/>
        <v>1987.6</v>
      </c>
      <c r="J114" s="87">
        <f t="shared" si="6"/>
        <v>0</v>
      </c>
      <c r="K114" s="87">
        <f t="shared" si="7"/>
        <v>0</v>
      </c>
      <c r="L114" s="87">
        <f t="shared" si="8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4"/>
        <v>0</v>
      </c>
      <c r="I115" s="87">
        <f t="shared" si="5"/>
        <v>10137.119999999999</v>
      </c>
      <c r="J115" s="87">
        <f t="shared" si="6"/>
        <v>0</v>
      </c>
      <c r="K115" s="87">
        <f t="shared" si="7"/>
        <v>0</v>
      </c>
      <c r="L115" s="87">
        <f t="shared" si="8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4"/>
        <v>0</v>
      </c>
      <c r="I116" s="87">
        <f t="shared" si="5"/>
        <v>5739.36</v>
      </c>
      <c r="J116" s="87">
        <f t="shared" si="6"/>
        <v>0</v>
      </c>
      <c r="K116" s="87">
        <f t="shared" si="7"/>
        <v>0</v>
      </c>
      <c r="L116" s="87">
        <f t="shared" si="8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4"/>
        <v>0</v>
      </c>
      <c r="I117" s="87">
        <f t="shared" si="5"/>
        <v>11210.400000000001</v>
      </c>
      <c r="J117" s="87">
        <f t="shared" si="6"/>
        <v>0</v>
      </c>
      <c r="K117" s="87">
        <f t="shared" si="7"/>
        <v>0</v>
      </c>
      <c r="L117" s="87">
        <f t="shared" si="8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4"/>
        <v>0</v>
      </c>
      <c r="I118" s="87">
        <f t="shared" si="5"/>
        <v>5463.4800000000005</v>
      </c>
      <c r="J118" s="87">
        <f t="shared" si="6"/>
        <v>0</v>
      </c>
      <c r="K118" s="87">
        <f t="shared" si="7"/>
        <v>0</v>
      </c>
      <c r="L118" s="87">
        <f t="shared" si="8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110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631687.2224220299</v>
      </c>
      <c r="K123" s="51">
        <f>SUM(K10:K118)+0.01</f>
        <v>50690.80068496</v>
      </c>
      <c r="L123" s="51">
        <f>SUM(L10:L118)</f>
        <v>682378.01310699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5">
      <c r="D125" s="63"/>
      <c r="G125" s="111"/>
      <c r="K125" s="64"/>
    </row>
    <row r="126" spans="4:11" s="60" customFormat="1" ht="15">
      <c r="D126" s="63"/>
      <c r="G126" s="111"/>
      <c r="K126" s="65">
        <v>631687.22</v>
      </c>
    </row>
    <row r="127" spans="10:12" ht="15">
      <c r="J127" s="66"/>
      <c r="K127" s="67">
        <v>50690.8</v>
      </c>
      <c r="L127" s="46" t="s">
        <v>187</v>
      </c>
    </row>
    <row r="128" spans="11:12" ht="15">
      <c r="K128" s="68"/>
      <c r="L128" s="46" t="s">
        <v>188</v>
      </c>
    </row>
    <row r="129" ht="15">
      <c r="K129" s="68"/>
    </row>
  </sheetData>
  <sheetProtection/>
  <mergeCells count="15">
    <mergeCell ref="E8:H8"/>
    <mergeCell ref="D8:D9"/>
    <mergeCell ref="C8:C9"/>
    <mergeCell ref="B8:B9"/>
    <mergeCell ref="A8:A9"/>
    <mergeCell ref="A1:G1"/>
    <mergeCell ref="I1:L1"/>
    <mergeCell ref="A3:F3"/>
    <mergeCell ref="G3:L3"/>
    <mergeCell ref="A4:L4"/>
    <mergeCell ref="A124:H124"/>
    <mergeCell ref="I2:L2"/>
    <mergeCell ref="A5:L5"/>
    <mergeCell ref="A6:L6"/>
    <mergeCell ref="I8:L8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115">
      <selection activeCell="A4" sqref="A4:L4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112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189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198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4"/>
      <c r="B7" s="115"/>
      <c r="C7" s="115"/>
      <c r="D7" s="115"/>
      <c r="E7" s="115"/>
      <c r="F7" s="115"/>
      <c r="G7" s="116"/>
      <c r="H7" s="116"/>
      <c r="I7" s="116"/>
      <c r="J7" s="116"/>
      <c r="K7" s="116"/>
      <c r="L7" s="116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 aca="true" t="shared" si="3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 t="shared" si="3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 t="shared" si="3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 t="shared" si="3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 t="shared" si="3"/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/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 t="shared" si="3"/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/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 t="shared" si="3"/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f>504.706524+1136.17</f>
        <v>1640.876524</v>
      </c>
      <c r="G25" s="92"/>
      <c r="H25" s="89">
        <f>G25+F25</f>
        <v>1640.876524</v>
      </c>
      <c r="I25" s="87">
        <f t="shared" si="0"/>
        <v>2798.438</v>
      </c>
      <c r="J25" s="87">
        <f t="shared" si="1"/>
        <v>2789.4900908</v>
      </c>
      <c r="K25" s="87">
        <f t="shared" si="2"/>
        <v>0</v>
      </c>
      <c r="L25" s="87">
        <f t="shared" si="3"/>
        <v>2789.4900908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699.9436519999999</v>
      </c>
      <c r="G26" s="92"/>
      <c r="H26" s="89">
        <f>G26+F26</f>
        <v>699.9436519999999</v>
      </c>
      <c r="I26" s="87">
        <f t="shared" si="0"/>
        <v>29389.8992</v>
      </c>
      <c r="J26" s="87">
        <f t="shared" si="1"/>
        <v>28193.730302559998</v>
      </c>
      <c r="K26" s="87">
        <f t="shared" si="2"/>
        <v>0</v>
      </c>
      <c r="L26" s="87">
        <f t="shared" si="3"/>
        <v>28193.730302559998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729.64</v>
      </c>
      <c r="G27" s="92"/>
      <c r="H27" s="89">
        <f>G27+F27</f>
        <v>729.64</v>
      </c>
      <c r="I27" s="87">
        <f t="shared" si="0"/>
        <v>30068.4644</v>
      </c>
      <c r="J27" s="87">
        <f t="shared" si="1"/>
        <v>30068.4644</v>
      </c>
      <c r="K27" s="87">
        <f t="shared" si="2"/>
        <v>0</v>
      </c>
      <c r="L27" s="87">
        <f t="shared" si="3"/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1427.392725</v>
      </c>
      <c r="G28" s="92"/>
      <c r="H28" s="89">
        <f>G28+F28</f>
        <v>1427.392725</v>
      </c>
      <c r="I28" s="87">
        <f t="shared" si="0"/>
        <v>87376.245</v>
      </c>
      <c r="J28" s="87">
        <f t="shared" si="1"/>
        <v>87384.9826245</v>
      </c>
      <c r="K28" s="87">
        <f t="shared" si="2"/>
        <v>0</v>
      </c>
      <c r="L28" s="87">
        <f t="shared" si="3"/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/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 t="shared" si="3"/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 t="shared" si="3"/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>
        <v>75.72</v>
      </c>
      <c r="G32" s="92"/>
      <c r="H32" s="89">
        <f>G32+F32</f>
        <v>75.72</v>
      </c>
      <c r="I32" s="87">
        <f t="shared" si="0"/>
        <v>49044.601200000005</v>
      </c>
      <c r="J32" s="87">
        <f t="shared" si="1"/>
        <v>49044.601200000005</v>
      </c>
      <c r="K32" s="87">
        <f t="shared" si="2"/>
        <v>0</v>
      </c>
      <c r="L32" s="87">
        <f t="shared" si="3"/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1825.2692459999998</v>
      </c>
      <c r="G35" s="92"/>
      <c r="H35" s="89">
        <f>G35+F35</f>
        <v>1825.2692459999998</v>
      </c>
      <c r="I35" s="87">
        <f t="shared" si="0"/>
        <v>3044.8019999999997</v>
      </c>
      <c r="J35" s="87">
        <f t="shared" si="1"/>
        <v>3102.9577182</v>
      </c>
      <c r="K35" s="87">
        <f t="shared" si="2"/>
        <v>0</v>
      </c>
      <c r="L35" s="87">
        <f t="shared" si="3"/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857.525472</v>
      </c>
      <c r="G36" s="92"/>
      <c r="H36" s="89">
        <f>G36+F36</f>
        <v>857.525472</v>
      </c>
      <c r="I36" s="87">
        <f t="shared" si="0"/>
        <v>34513.5152</v>
      </c>
      <c r="J36" s="87">
        <f t="shared" si="1"/>
        <v>34541.12601216</v>
      </c>
      <c r="K36" s="87">
        <f t="shared" si="2"/>
        <v>0</v>
      </c>
      <c r="L36" s="87">
        <f t="shared" si="3"/>
        <v>34541.12601216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/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 t="shared" si="3"/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1542.69576</v>
      </c>
      <c r="G38" s="92"/>
      <c r="H38" s="89">
        <f>G38+F38</f>
        <v>1542.69576</v>
      </c>
      <c r="I38" s="87">
        <f t="shared" si="0"/>
        <v>94538.3728</v>
      </c>
      <c r="J38" s="87">
        <f t="shared" si="1"/>
        <v>94443.8344272</v>
      </c>
      <c r="K38" s="87">
        <f t="shared" si="2"/>
        <v>0</v>
      </c>
      <c r="L38" s="87">
        <f t="shared" si="3"/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11.027016</v>
      </c>
      <c r="G40" s="92"/>
      <c r="H40" s="89">
        <f>G40+F40</f>
        <v>11.027016</v>
      </c>
      <c r="I40" s="87">
        <f t="shared" si="0"/>
        <v>3108.7056</v>
      </c>
      <c r="J40" s="87">
        <f t="shared" si="1"/>
        <v>998.82710928</v>
      </c>
      <c r="K40" s="87">
        <f t="shared" si="2"/>
        <v>0</v>
      </c>
      <c r="L40" s="87">
        <f t="shared" si="3"/>
        <v>998.82710928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 t="shared" si="3"/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67.54</v>
      </c>
      <c r="G42" s="92"/>
      <c r="H42" s="89">
        <f>G42+F42</f>
        <v>67.54</v>
      </c>
      <c r="I42" s="87">
        <f t="shared" si="0"/>
        <v>43746.3334</v>
      </c>
      <c r="J42" s="87">
        <f t="shared" si="1"/>
        <v>43746.3334</v>
      </c>
      <c r="K42" s="87">
        <f t="shared" si="2"/>
        <v>0</v>
      </c>
      <c r="L42" s="87">
        <f t="shared" si="3"/>
        <v>43746.3334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>
        <v>471.6</v>
      </c>
      <c r="G45" s="109"/>
      <c r="H45" s="89">
        <f>G45+F45</f>
        <v>471.6</v>
      </c>
      <c r="I45" s="87">
        <f t="shared" si="0"/>
        <v>801.72</v>
      </c>
      <c r="J45" s="87">
        <f t="shared" si="1"/>
        <v>801.72</v>
      </c>
      <c r="K45" s="87">
        <f t="shared" si="2"/>
        <v>0</v>
      </c>
      <c r="L45" s="87">
        <f t="shared" si="3"/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>
        <v>196.9</v>
      </c>
      <c r="G46" s="109"/>
      <c r="H46" s="89">
        <f>G46+F46</f>
        <v>196.9</v>
      </c>
      <c r="I46" s="87">
        <f t="shared" si="0"/>
        <v>7931.1320000000005</v>
      </c>
      <c r="J46" s="87">
        <f t="shared" si="1"/>
        <v>7931.1320000000005</v>
      </c>
      <c r="K46" s="87">
        <f t="shared" si="2"/>
        <v>0</v>
      </c>
      <c r="L46" s="87">
        <f t="shared" si="3"/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>
        <v>188.64</v>
      </c>
      <c r="G47" s="109"/>
      <c r="H47" s="89">
        <f>G47+F47</f>
        <v>188.64</v>
      </c>
      <c r="I47" s="87">
        <f t="shared" si="0"/>
        <v>7773.854399999999</v>
      </c>
      <c r="J47" s="87">
        <f t="shared" si="1"/>
        <v>7773.854399999999</v>
      </c>
      <c r="K47" s="87">
        <f t="shared" si="2"/>
        <v>0</v>
      </c>
      <c r="L47" s="87">
        <f t="shared" si="3"/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>
        <v>415.01</v>
      </c>
      <c r="G48" s="109"/>
      <c r="H48" s="89">
        <f>G48+F48</f>
        <v>415.01</v>
      </c>
      <c r="I48" s="87">
        <f t="shared" si="0"/>
        <v>25406.9122</v>
      </c>
      <c r="J48" s="87">
        <f t="shared" si="1"/>
        <v>25406.9122</v>
      </c>
      <c r="K48" s="87">
        <f t="shared" si="2"/>
        <v>0</v>
      </c>
      <c r="L48" s="87">
        <f t="shared" si="3"/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>
        <v>7.38</v>
      </c>
      <c r="G50" s="92"/>
      <c r="H50" s="89">
        <f>G50+F50</f>
        <v>7.38</v>
      </c>
      <c r="I50" s="87">
        <f t="shared" si="0"/>
        <v>1304.352</v>
      </c>
      <c r="J50" s="87">
        <f t="shared" si="1"/>
        <v>668.4804</v>
      </c>
      <c r="K50" s="87">
        <f t="shared" si="2"/>
        <v>0</v>
      </c>
      <c r="L50" s="87">
        <f t="shared" si="3"/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>
        <v>0</v>
      </c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 t="shared" si="3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>
        <v>18.64</v>
      </c>
      <c r="G52" s="92"/>
      <c r="H52" s="89">
        <f>G52+F52</f>
        <v>18.64</v>
      </c>
      <c r="I52" s="87">
        <f t="shared" si="0"/>
        <v>12073.314400000001</v>
      </c>
      <c r="J52" s="87">
        <f t="shared" si="1"/>
        <v>12073.314400000001</v>
      </c>
      <c r="K52" s="87">
        <f t="shared" si="2"/>
        <v>0</v>
      </c>
      <c r="L52" s="87">
        <f t="shared" si="3"/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>G55+F55</f>
        <v>0</v>
      </c>
      <c r="I55" s="87">
        <f t="shared" si="0"/>
        <v>636.752</v>
      </c>
      <c r="J55" s="87">
        <f t="shared" si="1"/>
        <v>0</v>
      </c>
      <c r="K55" s="87">
        <f t="shared" si="2"/>
        <v>0</v>
      </c>
      <c r="L55" s="87">
        <f t="shared" si="3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>G56+F56</f>
        <v>0</v>
      </c>
      <c r="I56" s="87">
        <f t="shared" si="0"/>
        <v>7997.1912</v>
      </c>
      <c r="J56" s="87">
        <f t="shared" si="1"/>
        <v>0</v>
      </c>
      <c r="K56" s="87">
        <f t="shared" si="2"/>
        <v>0</v>
      </c>
      <c r="L56" s="87">
        <f t="shared" si="3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>G57+F57</f>
        <v>0</v>
      </c>
      <c r="I57" s="87">
        <f t="shared" si="0"/>
        <v>7882.6488</v>
      </c>
      <c r="J57" s="87">
        <f t="shared" si="1"/>
        <v>0</v>
      </c>
      <c r="K57" s="87">
        <f t="shared" si="2"/>
        <v>0</v>
      </c>
      <c r="L57" s="87">
        <f t="shared" si="3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>G58+F58</f>
        <v>0</v>
      </c>
      <c r="I58" s="87">
        <f t="shared" si="0"/>
        <v>19417.7596</v>
      </c>
      <c r="J58" s="87">
        <f t="shared" si="1"/>
        <v>0</v>
      </c>
      <c r="K58" s="87">
        <f t="shared" si="2"/>
        <v>0</v>
      </c>
      <c r="L58" s="87">
        <f t="shared" si="3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>
        <v>2.16</v>
      </c>
      <c r="G60" s="92"/>
      <c r="H60" s="89">
        <f>G60+F60</f>
        <v>2.16</v>
      </c>
      <c r="I60" s="87">
        <f t="shared" si="0"/>
        <v>1304.352</v>
      </c>
      <c r="J60" s="87">
        <f t="shared" si="1"/>
        <v>195.6528</v>
      </c>
      <c r="K60" s="87">
        <f t="shared" si="2"/>
        <v>0</v>
      </c>
      <c r="L60" s="87">
        <f t="shared" si="3"/>
        <v>195.6528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>
        <v>0</v>
      </c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 t="shared" si="3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>
        <v>19.23</v>
      </c>
      <c r="G62" s="92"/>
      <c r="H62" s="89">
        <f>G62+F62</f>
        <v>19.23</v>
      </c>
      <c r="I62" s="87">
        <f t="shared" si="0"/>
        <v>12455.463300000001</v>
      </c>
      <c r="J62" s="87">
        <f t="shared" si="1"/>
        <v>12455.463300000001</v>
      </c>
      <c r="K62" s="87">
        <f t="shared" si="2"/>
        <v>0</v>
      </c>
      <c r="L62" s="87">
        <f t="shared" si="3"/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>
        <v>391.72</v>
      </c>
      <c r="G65" s="92"/>
      <c r="H65" s="89">
        <f>G65+F65</f>
        <v>391.72</v>
      </c>
      <c r="I65" s="87">
        <f t="shared" si="0"/>
        <v>665.924</v>
      </c>
      <c r="J65" s="87">
        <f t="shared" si="1"/>
        <v>665.924</v>
      </c>
      <c r="K65" s="87">
        <f t="shared" si="2"/>
        <v>0</v>
      </c>
      <c r="L65" s="87">
        <f t="shared" si="3"/>
        <v>665.924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>
        <v>190.001824</v>
      </c>
      <c r="G66" s="92"/>
      <c r="H66" s="89">
        <f>G66+F66</f>
        <v>190.001824</v>
      </c>
      <c r="I66" s="87">
        <f t="shared" si="0"/>
        <v>8254.177599999999</v>
      </c>
      <c r="J66" s="87">
        <f t="shared" si="1"/>
        <v>7653.27347072</v>
      </c>
      <c r="K66" s="87">
        <f t="shared" si="2"/>
        <v>0</v>
      </c>
      <c r="L66" s="87">
        <f t="shared" si="3"/>
        <v>7653.27347072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>
        <v>190.018144</v>
      </c>
      <c r="G67" s="92"/>
      <c r="H67" s="89">
        <f>G67+F67</f>
        <v>190.018144</v>
      </c>
      <c r="I67" s="87">
        <f t="shared" si="0"/>
        <v>7906.5506000000005</v>
      </c>
      <c r="J67" s="87">
        <f t="shared" si="1"/>
        <v>7830.647714240001</v>
      </c>
      <c r="K67" s="87">
        <f t="shared" si="2"/>
        <v>0</v>
      </c>
      <c r="L67" s="87">
        <f t="shared" si="3"/>
        <v>7830.647714240001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>
        <v>334.16</v>
      </c>
      <c r="G68" s="92"/>
      <c r="H68" s="89">
        <f>G68+F68</f>
        <v>334.16</v>
      </c>
      <c r="I68" s="87">
        <f t="shared" si="0"/>
        <v>20457.2752</v>
      </c>
      <c r="J68" s="87">
        <f t="shared" si="1"/>
        <v>20457.2752</v>
      </c>
      <c r="K68" s="87">
        <f t="shared" si="2"/>
        <v>0</v>
      </c>
      <c r="L68" s="87">
        <f t="shared" si="3"/>
        <v>20457.2752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>
        <v>14.4</v>
      </c>
      <c r="G70" s="92"/>
      <c r="H70" s="89">
        <f>G70+F70</f>
        <v>14.4</v>
      </c>
      <c r="I70" s="87">
        <f t="shared" si="0"/>
        <v>1304.352</v>
      </c>
      <c r="J70" s="87">
        <f t="shared" si="1"/>
        <v>1304.352</v>
      </c>
      <c r="K70" s="87">
        <f t="shared" si="2"/>
        <v>0</v>
      </c>
      <c r="L70" s="87">
        <f t="shared" si="3"/>
        <v>1304.352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>
        <v>0</v>
      </c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 t="shared" si="3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>
        <v>19.73</v>
      </c>
      <c r="G72" s="92"/>
      <c r="H72" s="89">
        <f>G72+F72</f>
        <v>19.73</v>
      </c>
      <c r="I72" s="87">
        <f t="shared" si="0"/>
        <v>12779.3183</v>
      </c>
      <c r="J72" s="87">
        <f t="shared" si="1"/>
        <v>12779.3183</v>
      </c>
      <c r="K72" s="87">
        <f t="shared" si="2"/>
        <v>0</v>
      </c>
      <c r="L72" s="87">
        <f t="shared" si="3"/>
        <v>12779.3183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92"/>
      <c r="H75" s="89">
        <f>G75+F75</f>
        <v>0</v>
      </c>
      <c r="I75" s="87">
        <f t="shared" si="0"/>
        <v>1664.3339999999998</v>
      </c>
      <c r="J75" s="87">
        <f t="shared" si="1"/>
        <v>0</v>
      </c>
      <c r="K75" s="87">
        <f t="shared" si="2"/>
        <v>0</v>
      </c>
      <c r="L75" s="87">
        <f t="shared" si="3"/>
        <v>0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92"/>
      <c r="H76" s="89">
        <f>G76+F76</f>
        <v>0</v>
      </c>
      <c r="I76" s="87">
        <f t="shared" si="0"/>
        <v>18938.8504</v>
      </c>
      <c r="J76" s="87">
        <f t="shared" si="1"/>
        <v>0</v>
      </c>
      <c r="K76" s="87">
        <f t="shared" si="2"/>
        <v>0</v>
      </c>
      <c r="L76" s="87">
        <f t="shared" si="3"/>
        <v>0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92"/>
      <c r="H77" s="89">
        <f>G77+F77</f>
        <v>0</v>
      </c>
      <c r="I77" s="87">
        <f t="shared" si="0"/>
        <v>18725.4119</v>
      </c>
      <c r="J77" s="87">
        <f t="shared" si="1"/>
        <v>0</v>
      </c>
      <c r="K77" s="87">
        <f t="shared" si="2"/>
        <v>0</v>
      </c>
      <c r="L77" s="87">
        <f t="shared" si="3"/>
        <v>0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92"/>
      <c r="H78" s="89">
        <f>G78+F78</f>
        <v>0</v>
      </c>
      <c r="I78" s="87">
        <f t="shared" si="0"/>
        <v>51590.094000000005</v>
      </c>
      <c r="J78" s="87">
        <f t="shared" si="1"/>
        <v>0</v>
      </c>
      <c r="K78" s="87">
        <f t="shared" si="2"/>
        <v>0</v>
      </c>
      <c r="L78" s="87">
        <f t="shared" si="3"/>
        <v>0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4" ref="H80:H118">G80+F80</f>
        <v>0</v>
      </c>
      <c r="I80" s="87">
        <f aca="true" t="shared" si="5" ref="I80:I118">E80*D80</f>
        <v>1413.048</v>
      </c>
      <c r="J80" s="87">
        <f aca="true" t="shared" si="6" ref="J80:J118">F80*D80</f>
        <v>0</v>
      </c>
      <c r="K80" s="87">
        <f aca="true" t="shared" si="7" ref="K80:K118">D80*G80</f>
        <v>0</v>
      </c>
      <c r="L80" s="87">
        <f aca="true" t="shared" si="8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4"/>
        <v>0</v>
      </c>
      <c r="I81" s="87">
        <f t="shared" si="5"/>
        <v>6313.551600000001</v>
      </c>
      <c r="J81" s="87">
        <f t="shared" si="6"/>
        <v>0</v>
      </c>
      <c r="K81" s="87">
        <f t="shared" si="7"/>
        <v>0</v>
      </c>
      <c r="L81" s="87">
        <f t="shared" si="8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4"/>
        <v>0</v>
      </c>
      <c r="I82" s="87">
        <f t="shared" si="5"/>
        <v>24593.5487</v>
      </c>
      <c r="J82" s="87">
        <f t="shared" si="6"/>
        <v>0</v>
      </c>
      <c r="K82" s="87">
        <f t="shared" si="7"/>
        <v>0</v>
      </c>
      <c r="L82" s="87">
        <f t="shared" si="8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/>
      <c r="G85" s="92">
        <f>E85*1</f>
        <v>915.2</v>
      </c>
      <c r="H85" s="89">
        <f t="shared" si="4"/>
        <v>915.2</v>
      </c>
      <c r="I85" s="87">
        <f t="shared" si="5"/>
        <v>1555.8400000000001</v>
      </c>
      <c r="J85" s="87">
        <f t="shared" si="6"/>
        <v>0</v>
      </c>
      <c r="K85" s="87">
        <f t="shared" si="7"/>
        <v>1555.8400000000001</v>
      </c>
      <c r="L85" s="87">
        <f t="shared" si="8"/>
        <v>1555.8400000000001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/>
      <c r="G86" s="92">
        <f>E86*0.982</f>
        <v>456.08008</v>
      </c>
      <c r="H86" s="89">
        <f t="shared" si="4"/>
        <v>456.08008</v>
      </c>
      <c r="I86" s="87">
        <f t="shared" si="5"/>
        <v>18707.643200000002</v>
      </c>
      <c r="J86" s="87">
        <f t="shared" si="6"/>
        <v>0</v>
      </c>
      <c r="K86" s="87">
        <f t="shared" si="7"/>
        <v>18370.9056224</v>
      </c>
      <c r="L86" s="87">
        <f t="shared" si="8"/>
        <v>18370.9056224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/>
      <c r="G87" s="92">
        <f>E87*0.9965</f>
        <v>455.99840000000006</v>
      </c>
      <c r="H87" s="89">
        <f t="shared" si="4"/>
        <v>455.99840000000006</v>
      </c>
      <c r="I87" s="87">
        <f t="shared" si="5"/>
        <v>18857.696</v>
      </c>
      <c r="J87" s="87">
        <f t="shared" si="6"/>
        <v>0</v>
      </c>
      <c r="K87" s="87">
        <f t="shared" si="7"/>
        <v>18791.694064000003</v>
      </c>
      <c r="L87" s="87">
        <f t="shared" si="8"/>
        <v>18791.694064000003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/>
      <c r="G88" s="92">
        <f>E88*1</f>
        <v>777.92</v>
      </c>
      <c r="H88" s="89">
        <f t="shared" si="4"/>
        <v>777.92</v>
      </c>
      <c r="I88" s="87">
        <f t="shared" si="5"/>
        <v>47624.2624</v>
      </c>
      <c r="J88" s="87">
        <f t="shared" si="6"/>
        <v>0</v>
      </c>
      <c r="K88" s="87">
        <f t="shared" si="7"/>
        <v>47624.2624</v>
      </c>
      <c r="L88" s="87">
        <f t="shared" si="8"/>
        <v>47624.2624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4"/>
        <v>0</v>
      </c>
      <c r="I90" s="87">
        <f t="shared" si="5"/>
        <v>1413.048</v>
      </c>
      <c r="J90" s="87">
        <f t="shared" si="6"/>
        <v>0</v>
      </c>
      <c r="K90" s="87">
        <f t="shared" si="7"/>
        <v>0</v>
      </c>
      <c r="L90" s="87">
        <f t="shared" si="8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4"/>
        <v>0</v>
      </c>
      <c r="I91" s="87">
        <f t="shared" si="5"/>
        <v>6264.7714000000005</v>
      </c>
      <c r="J91" s="87">
        <f t="shared" si="6"/>
        <v>0</v>
      </c>
      <c r="K91" s="87">
        <f t="shared" si="7"/>
        <v>0</v>
      </c>
      <c r="L91" s="87">
        <f t="shared" si="8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4"/>
        <v>0</v>
      </c>
      <c r="I92" s="87">
        <f t="shared" si="5"/>
        <v>24755.4762</v>
      </c>
      <c r="J92" s="87">
        <f t="shared" si="6"/>
        <v>0</v>
      </c>
      <c r="K92" s="87">
        <f t="shared" si="7"/>
        <v>0</v>
      </c>
      <c r="L92" s="87">
        <f t="shared" si="8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91"/>
      <c r="G95" s="92">
        <f>E95*0.4702</f>
        <v>470.044834</v>
      </c>
      <c r="H95" s="89">
        <f t="shared" si="4"/>
        <v>470.044834</v>
      </c>
      <c r="I95" s="87">
        <f t="shared" si="5"/>
        <v>1699.4389999999999</v>
      </c>
      <c r="J95" s="87">
        <f t="shared" si="6"/>
        <v>0</v>
      </c>
      <c r="K95" s="87">
        <f t="shared" si="7"/>
        <v>799.0762178</v>
      </c>
      <c r="L95" s="87">
        <f t="shared" si="8"/>
        <v>799.0762178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91"/>
      <c r="G96" s="92">
        <f>E96*0.643</f>
        <v>188.00034</v>
      </c>
      <c r="H96" s="89">
        <f t="shared" si="4"/>
        <v>188.00034</v>
      </c>
      <c r="I96" s="87">
        <f t="shared" si="5"/>
        <v>11777.0664</v>
      </c>
      <c r="J96" s="87">
        <f t="shared" si="6"/>
        <v>0</v>
      </c>
      <c r="K96" s="87">
        <f t="shared" si="7"/>
        <v>7572.6536952</v>
      </c>
      <c r="L96" s="87">
        <f t="shared" si="8"/>
        <v>7572.6536952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91"/>
      <c r="G97" s="92">
        <f>E97*0.7214</f>
        <v>194.503868</v>
      </c>
      <c r="H97" s="89">
        <f t="shared" si="4"/>
        <v>194.503868</v>
      </c>
      <c r="I97" s="87">
        <f t="shared" si="5"/>
        <v>11111.040200000001</v>
      </c>
      <c r="J97" s="87">
        <f t="shared" si="6"/>
        <v>0</v>
      </c>
      <c r="K97" s="87">
        <f t="shared" si="7"/>
        <v>8015.5044002800005</v>
      </c>
      <c r="L97" s="87">
        <f t="shared" si="8"/>
        <v>8015.5044002800005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91"/>
      <c r="G98" s="92">
        <f>E98*0.5116</f>
        <v>470.04784800000004</v>
      </c>
      <c r="H98" s="89">
        <f t="shared" si="4"/>
        <v>470.04784800000004</v>
      </c>
      <c r="I98" s="87">
        <f t="shared" si="5"/>
        <v>56247.711599999995</v>
      </c>
      <c r="J98" s="87">
        <f t="shared" si="6"/>
        <v>0</v>
      </c>
      <c r="K98" s="87">
        <f t="shared" si="7"/>
        <v>28776.32925456</v>
      </c>
      <c r="L98" s="87">
        <f t="shared" si="8"/>
        <v>28776.32925456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4"/>
        <v>0</v>
      </c>
      <c r="I100" s="87">
        <f t="shared" si="5"/>
        <v>1956.528</v>
      </c>
      <c r="J100" s="87">
        <f t="shared" si="6"/>
        <v>0</v>
      </c>
      <c r="K100" s="87">
        <f t="shared" si="7"/>
        <v>0</v>
      </c>
      <c r="L100" s="87">
        <f t="shared" si="8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4"/>
        <v>0</v>
      </c>
      <c r="I101" s="87">
        <f t="shared" si="5"/>
        <v>3707.2952000000005</v>
      </c>
      <c r="J101" s="87">
        <f t="shared" si="6"/>
        <v>0</v>
      </c>
      <c r="K101" s="87">
        <f t="shared" si="7"/>
        <v>0</v>
      </c>
      <c r="L101" s="87">
        <f t="shared" si="8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4"/>
        <v>0</v>
      </c>
      <c r="I102" s="87">
        <f t="shared" si="5"/>
        <v>17812.025</v>
      </c>
      <c r="J102" s="87">
        <f t="shared" si="6"/>
        <v>0</v>
      </c>
      <c r="K102" s="87">
        <f t="shared" si="7"/>
        <v>0</v>
      </c>
      <c r="L102" s="87">
        <f t="shared" si="8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4"/>
        <v>0</v>
      </c>
      <c r="I105" s="87">
        <f t="shared" si="5"/>
        <v>1584.3999999999999</v>
      </c>
      <c r="J105" s="87">
        <f t="shared" si="6"/>
        <v>0</v>
      </c>
      <c r="K105" s="87">
        <f t="shared" si="7"/>
        <v>0</v>
      </c>
      <c r="L105" s="87">
        <f t="shared" si="8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4"/>
        <v>0</v>
      </c>
      <c r="I106" s="87">
        <f t="shared" si="5"/>
        <v>19041.9672</v>
      </c>
      <c r="J106" s="87">
        <f t="shared" si="6"/>
        <v>0</v>
      </c>
      <c r="K106" s="87">
        <f t="shared" si="7"/>
        <v>0</v>
      </c>
      <c r="L106" s="87">
        <f t="shared" si="8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4"/>
        <v>0</v>
      </c>
      <c r="I107" s="87">
        <f t="shared" si="5"/>
        <v>19203.86</v>
      </c>
      <c r="J107" s="87">
        <f t="shared" si="6"/>
        <v>0</v>
      </c>
      <c r="K107" s="87">
        <f t="shared" si="7"/>
        <v>0</v>
      </c>
      <c r="L107" s="87">
        <f t="shared" si="8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4"/>
        <v>0</v>
      </c>
      <c r="I108" s="87">
        <f t="shared" si="5"/>
        <v>48498.484000000004</v>
      </c>
      <c r="J108" s="87">
        <f t="shared" si="6"/>
        <v>0</v>
      </c>
      <c r="K108" s="87">
        <f t="shared" si="7"/>
        <v>0</v>
      </c>
      <c r="L108" s="87">
        <f t="shared" si="8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4"/>
        <v>0</v>
      </c>
      <c r="I110" s="87">
        <f t="shared" si="5"/>
        <v>1413.048</v>
      </c>
      <c r="J110" s="87">
        <f t="shared" si="6"/>
        <v>0</v>
      </c>
      <c r="K110" s="87">
        <f t="shared" si="7"/>
        <v>0</v>
      </c>
      <c r="L110" s="87">
        <f t="shared" si="8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4"/>
        <v>0</v>
      </c>
      <c r="I111" s="87">
        <f t="shared" si="5"/>
        <v>6452.9236</v>
      </c>
      <c r="J111" s="87">
        <f t="shared" si="6"/>
        <v>0</v>
      </c>
      <c r="K111" s="87">
        <f t="shared" si="7"/>
        <v>0</v>
      </c>
      <c r="L111" s="87">
        <f t="shared" si="8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4"/>
        <v>0</v>
      </c>
      <c r="I112" s="87">
        <f t="shared" si="5"/>
        <v>25215.350300000002</v>
      </c>
      <c r="J112" s="87">
        <f t="shared" si="6"/>
        <v>0</v>
      </c>
      <c r="K112" s="87">
        <f t="shared" si="7"/>
        <v>0</v>
      </c>
      <c r="L112" s="87">
        <f t="shared" si="8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4"/>
        <v>0</v>
      </c>
      <c r="I114" s="87">
        <f t="shared" si="5"/>
        <v>1987.6</v>
      </c>
      <c r="J114" s="87">
        <f t="shared" si="6"/>
        <v>0</v>
      </c>
      <c r="K114" s="87">
        <f t="shared" si="7"/>
        <v>0</v>
      </c>
      <c r="L114" s="87">
        <f t="shared" si="8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4"/>
        <v>0</v>
      </c>
      <c r="I115" s="87">
        <f t="shared" si="5"/>
        <v>10137.119999999999</v>
      </c>
      <c r="J115" s="87">
        <f t="shared" si="6"/>
        <v>0</v>
      </c>
      <c r="K115" s="87">
        <f t="shared" si="7"/>
        <v>0</v>
      </c>
      <c r="L115" s="87">
        <f t="shared" si="8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4"/>
        <v>0</v>
      </c>
      <c r="I116" s="87">
        <f t="shared" si="5"/>
        <v>5739.36</v>
      </c>
      <c r="J116" s="87">
        <f t="shared" si="6"/>
        <v>0</v>
      </c>
      <c r="K116" s="87">
        <f t="shared" si="7"/>
        <v>0</v>
      </c>
      <c r="L116" s="87">
        <f t="shared" si="8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4"/>
        <v>0</v>
      </c>
      <c r="I117" s="87">
        <f t="shared" si="5"/>
        <v>11210.400000000001</v>
      </c>
      <c r="J117" s="87">
        <f t="shared" si="6"/>
        <v>0</v>
      </c>
      <c r="K117" s="87">
        <f t="shared" si="7"/>
        <v>0</v>
      </c>
      <c r="L117" s="87">
        <f t="shared" si="8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4"/>
        <v>0</v>
      </c>
      <c r="I118" s="87">
        <f t="shared" si="5"/>
        <v>5463.4800000000005</v>
      </c>
      <c r="J118" s="87">
        <f t="shared" si="6"/>
        <v>0</v>
      </c>
      <c r="K118" s="87">
        <f t="shared" si="7"/>
        <v>0</v>
      </c>
      <c r="L118" s="87">
        <f t="shared" si="8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110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682378.01310699</v>
      </c>
      <c r="K123" s="51">
        <f>SUM(K10:K118)</f>
        <v>131506.26565424</v>
      </c>
      <c r="L123" s="51">
        <f>SUM(L10:L118)</f>
        <v>813884.2787612301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5">
      <c r="D125" s="63"/>
      <c r="G125" s="111"/>
      <c r="K125" s="64"/>
    </row>
    <row r="126" spans="4:11" s="60" customFormat="1" ht="15">
      <c r="D126" s="63"/>
      <c r="G126" s="111"/>
      <c r="K126" s="65">
        <v>631687.22</v>
      </c>
    </row>
    <row r="127" spans="10:12" ht="15">
      <c r="J127" s="66"/>
      <c r="K127" s="67">
        <v>50690.8</v>
      </c>
      <c r="L127" s="46" t="s">
        <v>187</v>
      </c>
    </row>
    <row r="128" spans="11:12" ht="15">
      <c r="K128" s="68">
        <v>131506.27</v>
      </c>
      <c r="L128" s="46" t="s">
        <v>188</v>
      </c>
    </row>
    <row r="129" ht="15">
      <c r="K129" s="68"/>
    </row>
  </sheetData>
  <sheetProtection/>
  <mergeCells count="15">
    <mergeCell ref="I8:L8"/>
    <mergeCell ref="A124:H124"/>
    <mergeCell ref="A8:A9"/>
    <mergeCell ref="B8:B9"/>
    <mergeCell ref="C8:C9"/>
    <mergeCell ref="D8:D9"/>
    <mergeCell ref="E8:H8"/>
    <mergeCell ref="A5:L5"/>
    <mergeCell ref="A6:L6"/>
    <mergeCell ref="A1:G1"/>
    <mergeCell ref="I1:L1"/>
    <mergeCell ref="A3:F3"/>
    <mergeCell ref="G3:L3"/>
    <mergeCell ref="A4:L4"/>
    <mergeCell ref="I2:L2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SheetLayoutView="100" zoomScalePageLayoutView="0" workbookViewId="0" topLeftCell="A8">
      <pane ySplit="930" topLeftCell="A112" activePane="bottomLeft" state="split"/>
      <selection pane="topLeft" activeCell="I2" sqref="I2:L2"/>
      <selection pane="bottomLeft" activeCell="G3" sqref="G3:L3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112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199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200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4"/>
      <c r="B7" s="115"/>
      <c r="C7" s="115"/>
      <c r="D7" s="115"/>
      <c r="E7" s="115"/>
      <c r="F7" s="115"/>
      <c r="G7" s="116"/>
      <c r="H7" s="116"/>
      <c r="I7" s="116"/>
      <c r="J7" s="116"/>
      <c r="K7" s="116"/>
      <c r="L7" s="116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 aca="true" t="shared" si="3" ref="L15:L78"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 t="shared" si="3"/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 t="shared" si="3"/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 t="shared" si="3"/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 t="shared" si="3"/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/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 t="shared" si="3"/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/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 t="shared" si="3"/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f>504.706524+1136.17</f>
        <v>1640.876524</v>
      </c>
      <c r="G25" s="92"/>
      <c r="H25" s="89">
        <f>G25+F25</f>
        <v>1640.876524</v>
      </c>
      <c r="I25" s="87">
        <f t="shared" si="0"/>
        <v>2798.438</v>
      </c>
      <c r="J25" s="87">
        <f t="shared" si="1"/>
        <v>2789.4900908</v>
      </c>
      <c r="K25" s="87">
        <f t="shared" si="2"/>
        <v>0</v>
      </c>
      <c r="L25" s="87">
        <f t="shared" si="3"/>
        <v>2789.4900908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699.9436519999999</v>
      </c>
      <c r="G26" s="92"/>
      <c r="H26" s="89">
        <f>G26+F26</f>
        <v>699.9436519999999</v>
      </c>
      <c r="I26" s="87">
        <f t="shared" si="0"/>
        <v>29389.8992</v>
      </c>
      <c r="J26" s="87">
        <f t="shared" si="1"/>
        <v>28193.730302559998</v>
      </c>
      <c r="K26" s="87">
        <f t="shared" si="2"/>
        <v>0</v>
      </c>
      <c r="L26" s="87">
        <f t="shared" si="3"/>
        <v>28193.730302559998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729.64</v>
      </c>
      <c r="G27" s="92"/>
      <c r="H27" s="89">
        <f>G27+F27</f>
        <v>729.64</v>
      </c>
      <c r="I27" s="87">
        <f t="shared" si="0"/>
        <v>30068.4644</v>
      </c>
      <c r="J27" s="87">
        <f t="shared" si="1"/>
        <v>30068.4644</v>
      </c>
      <c r="K27" s="87">
        <f t="shared" si="2"/>
        <v>0</v>
      </c>
      <c r="L27" s="87">
        <f t="shared" si="3"/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1427.392725</v>
      </c>
      <c r="G28" s="92"/>
      <c r="H28" s="89">
        <f>G28+F28</f>
        <v>1427.392725</v>
      </c>
      <c r="I28" s="87">
        <f t="shared" si="0"/>
        <v>87376.245</v>
      </c>
      <c r="J28" s="87">
        <f t="shared" si="1"/>
        <v>87384.9826245</v>
      </c>
      <c r="K28" s="87">
        <f t="shared" si="2"/>
        <v>0</v>
      </c>
      <c r="L28" s="87">
        <f t="shared" si="3"/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/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 t="shared" si="3"/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 t="shared" si="3"/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>
        <v>75.72</v>
      </c>
      <c r="G32" s="92"/>
      <c r="H32" s="89">
        <f>G32+F32</f>
        <v>75.72</v>
      </c>
      <c r="I32" s="87">
        <f t="shared" si="0"/>
        <v>49044.601200000005</v>
      </c>
      <c r="J32" s="87">
        <f t="shared" si="1"/>
        <v>49044.601200000005</v>
      </c>
      <c r="K32" s="87">
        <f t="shared" si="2"/>
        <v>0</v>
      </c>
      <c r="L32" s="87">
        <f t="shared" si="3"/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1825.2692459999998</v>
      </c>
      <c r="G35" s="92"/>
      <c r="H35" s="89">
        <f>G35+F35</f>
        <v>1825.2692459999998</v>
      </c>
      <c r="I35" s="87">
        <f t="shared" si="0"/>
        <v>3044.8019999999997</v>
      </c>
      <c r="J35" s="87">
        <f t="shared" si="1"/>
        <v>3102.9577182</v>
      </c>
      <c r="K35" s="87">
        <f t="shared" si="2"/>
        <v>0</v>
      </c>
      <c r="L35" s="87">
        <f t="shared" si="3"/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857.525472</v>
      </c>
      <c r="G36" s="92"/>
      <c r="H36" s="89">
        <f>G36+F36</f>
        <v>857.525472</v>
      </c>
      <c r="I36" s="87">
        <f t="shared" si="0"/>
        <v>34513.5152</v>
      </c>
      <c r="J36" s="87">
        <f t="shared" si="1"/>
        <v>34541.12601216</v>
      </c>
      <c r="K36" s="87">
        <f t="shared" si="2"/>
        <v>0</v>
      </c>
      <c r="L36" s="87">
        <f t="shared" si="3"/>
        <v>34541.12601216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/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 t="shared" si="3"/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1542.69576</v>
      </c>
      <c r="G38" s="92"/>
      <c r="H38" s="89">
        <f>G38+F38</f>
        <v>1542.69576</v>
      </c>
      <c r="I38" s="87">
        <f t="shared" si="0"/>
        <v>94538.3728</v>
      </c>
      <c r="J38" s="87">
        <f t="shared" si="1"/>
        <v>94443.8344272</v>
      </c>
      <c r="K38" s="87">
        <f t="shared" si="2"/>
        <v>0</v>
      </c>
      <c r="L38" s="87">
        <f t="shared" si="3"/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11.027016</v>
      </c>
      <c r="G40" s="92"/>
      <c r="H40" s="89">
        <f>G40+F40</f>
        <v>11.027016</v>
      </c>
      <c r="I40" s="87">
        <f t="shared" si="0"/>
        <v>3108.7056</v>
      </c>
      <c r="J40" s="87">
        <f t="shared" si="1"/>
        <v>998.82710928</v>
      </c>
      <c r="K40" s="87">
        <f t="shared" si="2"/>
        <v>0</v>
      </c>
      <c r="L40" s="87">
        <f t="shared" si="3"/>
        <v>998.82710928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 t="shared" si="3"/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67.54</v>
      </c>
      <c r="G42" s="92"/>
      <c r="H42" s="89">
        <f>G42+F42</f>
        <v>67.54</v>
      </c>
      <c r="I42" s="87">
        <f t="shared" si="0"/>
        <v>43746.3334</v>
      </c>
      <c r="J42" s="87">
        <f t="shared" si="1"/>
        <v>43746.3334</v>
      </c>
      <c r="K42" s="87">
        <f t="shared" si="2"/>
        <v>0</v>
      </c>
      <c r="L42" s="87">
        <f t="shared" si="3"/>
        <v>43746.3334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>
        <v>471.6</v>
      </c>
      <c r="G45" s="109"/>
      <c r="H45" s="89">
        <f>G45+F45</f>
        <v>471.6</v>
      </c>
      <c r="I45" s="87">
        <f t="shared" si="0"/>
        <v>801.72</v>
      </c>
      <c r="J45" s="87">
        <f t="shared" si="1"/>
        <v>801.72</v>
      </c>
      <c r="K45" s="87">
        <f t="shared" si="2"/>
        <v>0</v>
      </c>
      <c r="L45" s="87">
        <f t="shared" si="3"/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>
        <v>196.9</v>
      </c>
      <c r="G46" s="109"/>
      <c r="H46" s="89">
        <f>G46+F46</f>
        <v>196.9</v>
      </c>
      <c r="I46" s="87">
        <f t="shared" si="0"/>
        <v>7931.1320000000005</v>
      </c>
      <c r="J46" s="87">
        <f t="shared" si="1"/>
        <v>7931.1320000000005</v>
      </c>
      <c r="K46" s="87">
        <f t="shared" si="2"/>
        <v>0</v>
      </c>
      <c r="L46" s="87">
        <f t="shared" si="3"/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>
        <v>188.64</v>
      </c>
      <c r="G47" s="109"/>
      <c r="H47" s="89">
        <f>G47+F47</f>
        <v>188.64</v>
      </c>
      <c r="I47" s="87">
        <f t="shared" si="0"/>
        <v>7773.854399999999</v>
      </c>
      <c r="J47" s="87">
        <f t="shared" si="1"/>
        <v>7773.854399999999</v>
      </c>
      <c r="K47" s="87">
        <f t="shared" si="2"/>
        <v>0</v>
      </c>
      <c r="L47" s="87">
        <f t="shared" si="3"/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>
        <v>415.01</v>
      </c>
      <c r="G48" s="109"/>
      <c r="H48" s="89">
        <f>G48+F48</f>
        <v>415.01</v>
      </c>
      <c r="I48" s="87">
        <f t="shared" si="0"/>
        <v>25406.9122</v>
      </c>
      <c r="J48" s="87">
        <f t="shared" si="1"/>
        <v>25406.9122</v>
      </c>
      <c r="K48" s="87">
        <f t="shared" si="2"/>
        <v>0</v>
      </c>
      <c r="L48" s="87">
        <f t="shared" si="3"/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>
        <v>7.38</v>
      </c>
      <c r="G50" s="92"/>
      <c r="H50" s="89">
        <f>G50+F50</f>
        <v>7.38</v>
      </c>
      <c r="I50" s="87">
        <f t="shared" si="0"/>
        <v>1304.352</v>
      </c>
      <c r="J50" s="87">
        <f t="shared" si="1"/>
        <v>668.4804</v>
      </c>
      <c r="K50" s="87">
        <f t="shared" si="2"/>
        <v>0</v>
      </c>
      <c r="L50" s="87">
        <f t="shared" si="3"/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>
        <v>0</v>
      </c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 t="shared" si="3"/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>
        <v>18.64</v>
      </c>
      <c r="G52" s="92"/>
      <c r="H52" s="89">
        <f>G52+F52</f>
        <v>18.64</v>
      </c>
      <c r="I52" s="87">
        <f t="shared" si="0"/>
        <v>12073.314400000001</v>
      </c>
      <c r="J52" s="87">
        <f t="shared" si="1"/>
        <v>12073.314400000001</v>
      </c>
      <c r="K52" s="87">
        <f t="shared" si="2"/>
        <v>0</v>
      </c>
      <c r="L52" s="87">
        <f t="shared" si="3"/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>G55+F55</f>
        <v>0</v>
      </c>
      <c r="I55" s="87">
        <f t="shared" si="0"/>
        <v>636.752</v>
      </c>
      <c r="J55" s="87">
        <f t="shared" si="1"/>
        <v>0</v>
      </c>
      <c r="K55" s="87">
        <f t="shared" si="2"/>
        <v>0</v>
      </c>
      <c r="L55" s="87">
        <f t="shared" si="3"/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>G56+F56</f>
        <v>0</v>
      </c>
      <c r="I56" s="87">
        <f t="shared" si="0"/>
        <v>7997.1912</v>
      </c>
      <c r="J56" s="87">
        <f t="shared" si="1"/>
        <v>0</v>
      </c>
      <c r="K56" s="87">
        <f t="shared" si="2"/>
        <v>0</v>
      </c>
      <c r="L56" s="87">
        <f t="shared" si="3"/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>G57+F57</f>
        <v>0</v>
      </c>
      <c r="I57" s="87">
        <f t="shared" si="0"/>
        <v>7882.6488</v>
      </c>
      <c r="J57" s="87">
        <f t="shared" si="1"/>
        <v>0</v>
      </c>
      <c r="K57" s="87">
        <f t="shared" si="2"/>
        <v>0</v>
      </c>
      <c r="L57" s="87">
        <f t="shared" si="3"/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>G58+F58</f>
        <v>0</v>
      </c>
      <c r="I58" s="87">
        <f t="shared" si="0"/>
        <v>19417.7596</v>
      </c>
      <c r="J58" s="87">
        <f t="shared" si="1"/>
        <v>0</v>
      </c>
      <c r="K58" s="87">
        <f t="shared" si="2"/>
        <v>0</v>
      </c>
      <c r="L58" s="87">
        <f t="shared" si="3"/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>
        <v>2.16</v>
      </c>
      <c r="G60" s="92"/>
      <c r="H60" s="89">
        <f>G60+F60</f>
        <v>2.16</v>
      </c>
      <c r="I60" s="87">
        <f t="shared" si="0"/>
        <v>1304.352</v>
      </c>
      <c r="J60" s="87">
        <f t="shared" si="1"/>
        <v>195.6528</v>
      </c>
      <c r="K60" s="87">
        <f t="shared" si="2"/>
        <v>0</v>
      </c>
      <c r="L60" s="87">
        <f t="shared" si="3"/>
        <v>195.6528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>
        <v>0</v>
      </c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 t="shared" si="3"/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>
        <v>19.23</v>
      </c>
      <c r="G62" s="92"/>
      <c r="H62" s="89">
        <f>G62+F62</f>
        <v>19.23</v>
      </c>
      <c r="I62" s="87">
        <f t="shared" si="0"/>
        <v>12455.463300000001</v>
      </c>
      <c r="J62" s="87">
        <f t="shared" si="1"/>
        <v>12455.463300000001</v>
      </c>
      <c r="K62" s="87">
        <f t="shared" si="2"/>
        <v>0</v>
      </c>
      <c r="L62" s="87">
        <f t="shared" si="3"/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>
        <v>391.72</v>
      </c>
      <c r="G65" s="92"/>
      <c r="H65" s="89">
        <f>G65+F65</f>
        <v>391.72</v>
      </c>
      <c r="I65" s="87">
        <f t="shared" si="0"/>
        <v>665.924</v>
      </c>
      <c r="J65" s="87">
        <f t="shared" si="1"/>
        <v>665.924</v>
      </c>
      <c r="K65" s="87">
        <f t="shared" si="2"/>
        <v>0</v>
      </c>
      <c r="L65" s="87">
        <f t="shared" si="3"/>
        <v>665.924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>
        <v>190.001824</v>
      </c>
      <c r="G66" s="92"/>
      <c r="H66" s="89">
        <f>G66+F66</f>
        <v>190.001824</v>
      </c>
      <c r="I66" s="87">
        <f t="shared" si="0"/>
        <v>8254.177599999999</v>
      </c>
      <c r="J66" s="87">
        <f t="shared" si="1"/>
        <v>7653.27347072</v>
      </c>
      <c r="K66" s="87">
        <f t="shared" si="2"/>
        <v>0</v>
      </c>
      <c r="L66" s="87">
        <f t="shared" si="3"/>
        <v>7653.27347072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>
        <v>190.018144</v>
      </c>
      <c r="G67" s="92"/>
      <c r="H67" s="89">
        <f>G67+F67</f>
        <v>190.018144</v>
      </c>
      <c r="I67" s="87">
        <f t="shared" si="0"/>
        <v>7906.5506000000005</v>
      </c>
      <c r="J67" s="87">
        <f t="shared" si="1"/>
        <v>7830.647714240001</v>
      </c>
      <c r="K67" s="87">
        <f t="shared" si="2"/>
        <v>0</v>
      </c>
      <c r="L67" s="87">
        <f t="shared" si="3"/>
        <v>7830.647714240001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>
        <v>334.16</v>
      </c>
      <c r="G68" s="92"/>
      <c r="H68" s="89">
        <f>G68+F68</f>
        <v>334.16</v>
      </c>
      <c r="I68" s="87">
        <f t="shared" si="0"/>
        <v>20457.2752</v>
      </c>
      <c r="J68" s="87">
        <f t="shared" si="1"/>
        <v>20457.2752</v>
      </c>
      <c r="K68" s="87">
        <f t="shared" si="2"/>
        <v>0</v>
      </c>
      <c r="L68" s="87">
        <f t="shared" si="3"/>
        <v>20457.2752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>
        <v>14.4</v>
      </c>
      <c r="G70" s="92"/>
      <c r="H70" s="89">
        <f>G70+F70</f>
        <v>14.4</v>
      </c>
      <c r="I70" s="87">
        <f t="shared" si="0"/>
        <v>1304.352</v>
      </c>
      <c r="J70" s="87">
        <f t="shared" si="1"/>
        <v>1304.352</v>
      </c>
      <c r="K70" s="87">
        <f t="shared" si="2"/>
        <v>0</v>
      </c>
      <c r="L70" s="87">
        <f t="shared" si="3"/>
        <v>1304.352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>
        <v>0</v>
      </c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 t="shared" si="3"/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>
        <v>19.73</v>
      </c>
      <c r="G72" s="92"/>
      <c r="H72" s="89">
        <f>G72+F72</f>
        <v>19.73</v>
      </c>
      <c r="I72" s="87">
        <f t="shared" si="0"/>
        <v>12779.3183</v>
      </c>
      <c r="J72" s="87">
        <f t="shared" si="1"/>
        <v>12779.3183</v>
      </c>
      <c r="K72" s="87">
        <f t="shared" si="2"/>
        <v>0</v>
      </c>
      <c r="L72" s="87">
        <f t="shared" si="3"/>
        <v>12779.3183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2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/>
      <c r="G75" s="86">
        <v>979.02</v>
      </c>
      <c r="H75" s="89">
        <f>G75+F75</f>
        <v>979.02</v>
      </c>
      <c r="I75" s="87">
        <f t="shared" si="0"/>
        <v>1664.3339999999998</v>
      </c>
      <c r="J75" s="87">
        <f t="shared" si="1"/>
        <v>0</v>
      </c>
      <c r="K75" s="87">
        <f t="shared" si="2"/>
        <v>1664.3339999999998</v>
      </c>
      <c r="L75" s="87">
        <f t="shared" si="3"/>
        <v>1664.3339999999998</v>
      </c>
    </row>
    <row r="76" spans="1:12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/>
      <c r="G76" s="86">
        <f>E76*0.9698</f>
        <v>455.980564</v>
      </c>
      <c r="H76" s="89">
        <f>G76+F76</f>
        <v>455.980564</v>
      </c>
      <c r="I76" s="87">
        <f t="shared" si="0"/>
        <v>18938.8504</v>
      </c>
      <c r="J76" s="87">
        <f t="shared" si="1"/>
        <v>0</v>
      </c>
      <c r="K76" s="87">
        <f t="shared" si="2"/>
        <v>18366.89711792</v>
      </c>
      <c r="L76" s="87">
        <f t="shared" si="3"/>
        <v>18366.89711792</v>
      </c>
    </row>
    <row r="77" spans="1:12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/>
      <c r="G77" s="86">
        <v>454.39</v>
      </c>
      <c r="H77" s="89">
        <f>G77+F77</f>
        <v>454.39</v>
      </c>
      <c r="I77" s="87">
        <f t="shared" si="0"/>
        <v>18725.4119</v>
      </c>
      <c r="J77" s="87">
        <f t="shared" si="1"/>
        <v>0</v>
      </c>
      <c r="K77" s="87">
        <f t="shared" si="2"/>
        <v>18725.4119</v>
      </c>
      <c r="L77" s="87">
        <f t="shared" si="3"/>
        <v>18725.4119</v>
      </c>
    </row>
    <row r="78" spans="1:12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/>
      <c r="G78" s="86">
        <v>842.7</v>
      </c>
      <c r="H78" s="89">
        <f>G78+F78</f>
        <v>842.7</v>
      </c>
      <c r="I78" s="87">
        <f t="shared" si="0"/>
        <v>51590.094000000005</v>
      </c>
      <c r="J78" s="87">
        <f t="shared" si="1"/>
        <v>0</v>
      </c>
      <c r="K78" s="87">
        <f t="shared" si="2"/>
        <v>51590.094000000005</v>
      </c>
      <c r="L78" s="87">
        <f t="shared" si="3"/>
        <v>51590.094000000005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4" ref="H80:H118">G80+F80</f>
        <v>0</v>
      </c>
      <c r="I80" s="87">
        <f aca="true" t="shared" si="5" ref="I80:I118">E80*D80</f>
        <v>1413.048</v>
      </c>
      <c r="J80" s="87">
        <f aca="true" t="shared" si="6" ref="J80:J118">F80*D80</f>
        <v>0</v>
      </c>
      <c r="K80" s="87">
        <f aca="true" t="shared" si="7" ref="K80:K118">D80*G80</f>
        <v>0</v>
      </c>
      <c r="L80" s="87">
        <f aca="true" t="shared" si="8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4"/>
        <v>0</v>
      </c>
      <c r="I81" s="87">
        <f t="shared" si="5"/>
        <v>6313.551600000001</v>
      </c>
      <c r="J81" s="87">
        <f t="shared" si="6"/>
        <v>0</v>
      </c>
      <c r="K81" s="87">
        <f t="shared" si="7"/>
        <v>0</v>
      </c>
      <c r="L81" s="87">
        <f t="shared" si="8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4"/>
        <v>0</v>
      </c>
      <c r="I82" s="87">
        <f t="shared" si="5"/>
        <v>24593.5487</v>
      </c>
      <c r="J82" s="87">
        <f t="shared" si="6"/>
        <v>0</v>
      </c>
      <c r="K82" s="87">
        <f t="shared" si="7"/>
        <v>0</v>
      </c>
      <c r="L82" s="87">
        <f t="shared" si="8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>
        <v>915.2</v>
      </c>
      <c r="G85" s="92"/>
      <c r="H85" s="89">
        <f t="shared" si="4"/>
        <v>915.2</v>
      </c>
      <c r="I85" s="87">
        <f t="shared" si="5"/>
        <v>1555.8400000000001</v>
      </c>
      <c r="J85" s="87">
        <f t="shared" si="6"/>
        <v>1555.8400000000001</v>
      </c>
      <c r="K85" s="87">
        <f t="shared" si="7"/>
        <v>0</v>
      </c>
      <c r="L85" s="87">
        <f t="shared" si="8"/>
        <v>1555.8400000000001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>
        <v>456.08008</v>
      </c>
      <c r="G86" s="92"/>
      <c r="H86" s="89">
        <f t="shared" si="4"/>
        <v>456.08008</v>
      </c>
      <c r="I86" s="87">
        <f t="shared" si="5"/>
        <v>18707.643200000002</v>
      </c>
      <c r="J86" s="87">
        <f t="shared" si="6"/>
        <v>18370.9056224</v>
      </c>
      <c r="K86" s="87">
        <f t="shared" si="7"/>
        <v>0</v>
      </c>
      <c r="L86" s="87">
        <f t="shared" si="8"/>
        <v>18370.9056224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>
        <v>455.99840000000006</v>
      </c>
      <c r="G87" s="92"/>
      <c r="H87" s="89">
        <f t="shared" si="4"/>
        <v>455.99840000000006</v>
      </c>
      <c r="I87" s="87">
        <f t="shared" si="5"/>
        <v>18857.696</v>
      </c>
      <c r="J87" s="87">
        <f t="shared" si="6"/>
        <v>18791.694064000003</v>
      </c>
      <c r="K87" s="87">
        <f t="shared" si="7"/>
        <v>0</v>
      </c>
      <c r="L87" s="87">
        <f t="shared" si="8"/>
        <v>18791.694064000003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>
        <v>777.92</v>
      </c>
      <c r="G88" s="92"/>
      <c r="H88" s="89">
        <f t="shared" si="4"/>
        <v>777.92</v>
      </c>
      <c r="I88" s="87">
        <f t="shared" si="5"/>
        <v>47624.2624</v>
      </c>
      <c r="J88" s="87">
        <f t="shared" si="6"/>
        <v>47624.2624</v>
      </c>
      <c r="K88" s="87">
        <f t="shared" si="7"/>
        <v>0</v>
      </c>
      <c r="L88" s="87">
        <f t="shared" si="8"/>
        <v>47624.2624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4"/>
        <v>0</v>
      </c>
      <c r="I90" s="87">
        <f t="shared" si="5"/>
        <v>1413.048</v>
      </c>
      <c r="J90" s="87">
        <f t="shared" si="6"/>
        <v>0</v>
      </c>
      <c r="K90" s="87">
        <f t="shared" si="7"/>
        <v>0</v>
      </c>
      <c r="L90" s="87">
        <f t="shared" si="8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4"/>
        <v>0</v>
      </c>
      <c r="I91" s="87">
        <f t="shared" si="5"/>
        <v>6264.7714000000005</v>
      </c>
      <c r="J91" s="87">
        <f t="shared" si="6"/>
        <v>0</v>
      </c>
      <c r="K91" s="87">
        <f t="shared" si="7"/>
        <v>0</v>
      </c>
      <c r="L91" s="87">
        <f t="shared" si="8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4"/>
        <v>0</v>
      </c>
      <c r="I92" s="87">
        <f t="shared" si="5"/>
        <v>24755.4762</v>
      </c>
      <c r="J92" s="87">
        <f t="shared" si="6"/>
        <v>0</v>
      </c>
      <c r="K92" s="87">
        <f t="shared" si="7"/>
        <v>0</v>
      </c>
      <c r="L92" s="87">
        <f t="shared" si="8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105">
        <v>470.044834</v>
      </c>
      <c r="G95" s="92"/>
      <c r="H95" s="89">
        <f t="shared" si="4"/>
        <v>470.044834</v>
      </c>
      <c r="I95" s="87">
        <f t="shared" si="5"/>
        <v>1699.4389999999999</v>
      </c>
      <c r="J95" s="87">
        <f t="shared" si="6"/>
        <v>799.0762178</v>
      </c>
      <c r="K95" s="87">
        <f t="shared" si="7"/>
        <v>0</v>
      </c>
      <c r="L95" s="87">
        <f t="shared" si="8"/>
        <v>799.0762178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105">
        <v>188.00034</v>
      </c>
      <c r="G96" s="92"/>
      <c r="H96" s="89">
        <f t="shared" si="4"/>
        <v>188.00034</v>
      </c>
      <c r="I96" s="87">
        <f t="shared" si="5"/>
        <v>11777.0664</v>
      </c>
      <c r="J96" s="87">
        <f t="shared" si="6"/>
        <v>7572.6536952</v>
      </c>
      <c r="K96" s="87">
        <f t="shared" si="7"/>
        <v>0</v>
      </c>
      <c r="L96" s="87">
        <f t="shared" si="8"/>
        <v>7572.6536952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105">
        <v>194.503868</v>
      </c>
      <c r="G97" s="92"/>
      <c r="H97" s="89">
        <f t="shared" si="4"/>
        <v>194.503868</v>
      </c>
      <c r="I97" s="87">
        <f t="shared" si="5"/>
        <v>11111.040200000001</v>
      </c>
      <c r="J97" s="87">
        <f t="shared" si="6"/>
        <v>8015.5044002800005</v>
      </c>
      <c r="K97" s="87">
        <f t="shared" si="7"/>
        <v>0</v>
      </c>
      <c r="L97" s="87">
        <f t="shared" si="8"/>
        <v>8015.5044002800005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105">
        <v>470.04784800000004</v>
      </c>
      <c r="G98" s="92"/>
      <c r="H98" s="89">
        <f t="shared" si="4"/>
        <v>470.04784800000004</v>
      </c>
      <c r="I98" s="87">
        <f t="shared" si="5"/>
        <v>56247.711599999995</v>
      </c>
      <c r="J98" s="87">
        <f t="shared" si="6"/>
        <v>28776.32925456</v>
      </c>
      <c r="K98" s="87">
        <f t="shared" si="7"/>
        <v>0</v>
      </c>
      <c r="L98" s="87">
        <f t="shared" si="8"/>
        <v>28776.32925456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4"/>
        <v>0</v>
      </c>
      <c r="I100" s="87">
        <f t="shared" si="5"/>
        <v>1956.528</v>
      </c>
      <c r="J100" s="87">
        <f t="shared" si="6"/>
        <v>0</v>
      </c>
      <c r="K100" s="87">
        <f t="shared" si="7"/>
        <v>0</v>
      </c>
      <c r="L100" s="87">
        <f t="shared" si="8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4"/>
        <v>0</v>
      </c>
      <c r="I101" s="87">
        <f t="shared" si="5"/>
        <v>3707.2952000000005</v>
      </c>
      <c r="J101" s="87">
        <f t="shared" si="6"/>
        <v>0</v>
      </c>
      <c r="K101" s="87">
        <f t="shared" si="7"/>
        <v>0</v>
      </c>
      <c r="L101" s="87">
        <f t="shared" si="8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4"/>
        <v>0</v>
      </c>
      <c r="I102" s="87">
        <f t="shared" si="5"/>
        <v>17812.025</v>
      </c>
      <c r="J102" s="87">
        <f t="shared" si="6"/>
        <v>0</v>
      </c>
      <c r="K102" s="87">
        <f t="shared" si="7"/>
        <v>0</v>
      </c>
      <c r="L102" s="87">
        <f t="shared" si="8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/>
      <c r="H105" s="89">
        <f t="shared" si="4"/>
        <v>0</v>
      </c>
      <c r="I105" s="87">
        <f t="shared" si="5"/>
        <v>1584.3999999999999</v>
      </c>
      <c r="J105" s="87">
        <f t="shared" si="6"/>
        <v>0</v>
      </c>
      <c r="K105" s="87">
        <f t="shared" si="7"/>
        <v>0</v>
      </c>
      <c r="L105" s="87">
        <f t="shared" si="8"/>
        <v>0</v>
      </c>
    </row>
    <row r="106" spans="1:12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/>
      <c r="H106" s="89">
        <f t="shared" si="4"/>
        <v>0</v>
      </c>
      <c r="I106" s="87">
        <f t="shared" si="5"/>
        <v>19041.9672</v>
      </c>
      <c r="J106" s="87">
        <f t="shared" si="6"/>
        <v>0</v>
      </c>
      <c r="K106" s="87">
        <f t="shared" si="7"/>
        <v>0</v>
      </c>
      <c r="L106" s="87">
        <f t="shared" si="8"/>
        <v>0</v>
      </c>
    </row>
    <row r="107" spans="1:12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/>
      <c r="H107" s="89">
        <f t="shared" si="4"/>
        <v>0</v>
      </c>
      <c r="I107" s="87">
        <f t="shared" si="5"/>
        <v>19203.86</v>
      </c>
      <c r="J107" s="87">
        <f t="shared" si="6"/>
        <v>0</v>
      </c>
      <c r="K107" s="87">
        <f t="shared" si="7"/>
        <v>0</v>
      </c>
      <c r="L107" s="87">
        <f t="shared" si="8"/>
        <v>0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/>
      <c r="H108" s="89">
        <f t="shared" si="4"/>
        <v>0</v>
      </c>
      <c r="I108" s="87">
        <f t="shared" si="5"/>
        <v>48498.484000000004</v>
      </c>
      <c r="J108" s="87">
        <f t="shared" si="6"/>
        <v>0</v>
      </c>
      <c r="K108" s="87">
        <f t="shared" si="7"/>
        <v>0</v>
      </c>
      <c r="L108" s="87">
        <f t="shared" si="8"/>
        <v>0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4"/>
        <v>0</v>
      </c>
      <c r="I110" s="87">
        <f t="shared" si="5"/>
        <v>1413.048</v>
      </c>
      <c r="J110" s="87">
        <f t="shared" si="6"/>
        <v>0</v>
      </c>
      <c r="K110" s="87">
        <f t="shared" si="7"/>
        <v>0</v>
      </c>
      <c r="L110" s="87">
        <f t="shared" si="8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4"/>
        <v>0</v>
      </c>
      <c r="I111" s="87">
        <f t="shared" si="5"/>
        <v>6452.9236</v>
      </c>
      <c r="J111" s="87">
        <f t="shared" si="6"/>
        <v>0</v>
      </c>
      <c r="K111" s="87">
        <f t="shared" si="7"/>
        <v>0</v>
      </c>
      <c r="L111" s="87">
        <f t="shared" si="8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4"/>
        <v>0</v>
      </c>
      <c r="I112" s="87">
        <f t="shared" si="5"/>
        <v>25215.350300000002</v>
      </c>
      <c r="J112" s="87">
        <f t="shared" si="6"/>
        <v>0</v>
      </c>
      <c r="K112" s="87">
        <f t="shared" si="7"/>
        <v>0</v>
      </c>
      <c r="L112" s="87">
        <f t="shared" si="8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4"/>
        <v>0</v>
      </c>
      <c r="I114" s="87">
        <f t="shared" si="5"/>
        <v>1987.6</v>
      </c>
      <c r="J114" s="87">
        <f t="shared" si="6"/>
        <v>0</v>
      </c>
      <c r="K114" s="87">
        <f t="shared" si="7"/>
        <v>0</v>
      </c>
      <c r="L114" s="87">
        <f t="shared" si="8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4"/>
        <v>0</v>
      </c>
      <c r="I115" s="87">
        <f t="shared" si="5"/>
        <v>10137.119999999999</v>
      </c>
      <c r="J115" s="87">
        <f t="shared" si="6"/>
        <v>0</v>
      </c>
      <c r="K115" s="87">
        <f t="shared" si="7"/>
        <v>0</v>
      </c>
      <c r="L115" s="87">
        <f t="shared" si="8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4"/>
        <v>0</v>
      </c>
      <c r="I116" s="87">
        <f t="shared" si="5"/>
        <v>5739.36</v>
      </c>
      <c r="J116" s="87">
        <f t="shared" si="6"/>
        <v>0</v>
      </c>
      <c r="K116" s="87">
        <f t="shared" si="7"/>
        <v>0</v>
      </c>
      <c r="L116" s="87">
        <f t="shared" si="8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4"/>
        <v>0</v>
      </c>
      <c r="I117" s="87">
        <f t="shared" si="5"/>
        <v>11210.400000000001</v>
      </c>
      <c r="J117" s="87">
        <f t="shared" si="6"/>
        <v>0</v>
      </c>
      <c r="K117" s="87">
        <f t="shared" si="7"/>
        <v>0</v>
      </c>
      <c r="L117" s="87">
        <f t="shared" si="8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4"/>
        <v>0</v>
      </c>
      <c r="I118" s="87">
        <f t="shared" si="5"/>
        <v>5463.4800000000005</v>
      </c>
      <c r="J118" s="87">
        <f t="shared" si="6"/>
        <v>0</v>
      </c>
      <c r="K118" s="87">
        <f t="shared" si="7"/>
        <v>0</v>
      </c>
      <c r="L118" s="87">
        <f t="shared" si="8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110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813884.2787612301</v>
      </c>
      <c r="K123" s="51">
        <f>SUM(K10:K118)</f>
        <v>90346.73701792001</v>
      </c>
      <c r="L123" s="51">
        <f>SUM(L10:L118)</f>
        <v>904231.0157791501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5">
      <c r="D125" s="63"/>
      <c r="G125" s="111"/>
      <c r="K125" s="64"/>
    </row>
    <row r="126" spans="4:11" s="60" customFormat="1" ht="15">
      <c r="D126" s="63"/>
      <c r="G126" s="111"/>
      <c r="K126" s="65">
        <v>631687.22</v>
      </c>
    </row>
    <row r="127" spans="10:12" ht="15">
      <c r="J127" s="66"/>
      <c r="K127" s="67">
        <v>50690.8</v>
      </c>
      <c r="L127" s="46" t="s">
        <v>187</v>
      </c>
    </row>
    <row r="128" spans="11:12" ht="15">
      <c r="K128" s="68">
        <v>131506.27</v>
      </c>
      <c r="L128" s="46" t="s">
        <v>188</v>
      </c>
    </row>
    <row r="129" ht="15">
      <c r="K129" s="68">
        <v>813884.28</v>
      </c>
    </row>
  </sheetData>
  <sheetProtection/>
  <mergeCells count="15">
    <mergeCell ref="A124:H124"/>
    <mergeCell ref="A5:L5"/>
    <mergeCell ref="A6:L6"/>
    <mergeCell ref="A8:A9"/>
    <mergeCell ref="B8:B9"/>
    <mergeCell ref="C8:C9"/>
    <mergeCell ref="D8:D9"/>
    <mergeCell ref="E8:H8"/>
    <mergeCell ref="I8:L8"/>
    <mergeCell ref="A1:G1"/>
    <mergeCell ref="I1:L1"/>
    <mergeCell ref="I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1"/>
  <sheetViews>
    <sheetView view="pageBreakPreview" zoomScaleSheetLayoutView="100" zoomScalePageLayoutView="0" workbookViewId="0" topLeftCell="A116">
      <selection activeCell="K126" sqref="K126"/>
    </sheetView>
  </sheetViews>
  <sheetFormatPr defaultColWidth="9.140625" defaultRowHeight="15"/>
  <cols>
    <col min="1" max="1" width="9.28125" style="46" customWidth="1"/>
    <col min="2" max="2" width="50.5742187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112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9.140625" style="46" customWidth="1"/>
    <col min="14" max="14" width="10.28125" style="46" bestFit="1" customWidth="1"/>
    <col min="15" max="16384" width="9.140625" style="46" customWidth="1"/>
  </cols>
  <sheetData>
    <row r="1" spans="1:12" ht="15.75">
      <c r="A1" s="136"/>
      <c r="B1" s="136"/>
      <c r="C1" s="136"/>
      <c r="D1" s="136"/>
      <c r="E1" s="136"/>
      <c r="F1" s="136"/>
      <c r="G1" s="136"/>
      <c r="H1" s="45"/>
      <c r="I1" s="141" t="s">
        <v>201</v>
      </c>
      <c r="J1" s="141"/>
      <c r="K1" s="141"/>
      <c r="L1" s="141"/>
    </row>
    <row r="2" spans="1:12" ht="15.75">
      <c r="A2" s="113" t="s">
        <v>41</v>
      </c>
      <c r="B2" s="113"/>
      <c r="C2" s="113"/>
      <c r="D2" s="113"/>
      <c r="E2" s="113"/>
      <c r="F2" s="113"/>
      <c r="G2" s="113"/>
      <c r="H2" s="113"/>
      <c r="I2" s="141" t="s">
        <v>202</v>
      </c>
      <c r="J2" s="141"/>
      <c r="K2" s="141"/>
      <c r="L2" s="141"/>
    </row>
    <row r="3" spans="1:12" ht="15.75">
      <c r="A3" s="137" t="s">
        <v>42</v>
      </c>
      <c r="B3" s="138"/>
      <c r="C3" s="138"/>
      <c r="D3" s="138"/>
      <c r="E3" s="138"/>
      <c r="F3" s="138"/>
      <c r="G3" s="142"/>
      <c r="H3" s="142"/>
      <c r="I3" s="142"/>
      <c r="J3" s="142"/>
      <c r="K3" s="142"/>
      <c r="L3" s="142"/>
    </row>
    <row r="4" spans="1:12" s="117" customFormat="1" ht="46.5" customHeight="1">
      <c r="A4" s="137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17" customFormat="1" ht="31.5" customHeight="1">
      <c r="A5" s="137" t="s">
        <v>191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>
      <c r="A6" s="138" t="s">
        <v>192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5.75">
      <c r="A7" s="114"/>
      <c r="B7" s="115"/>
      <c r="C7" s="115"/>
      <c r="D7" s="115"/>
      <c r="E7" s="115"/>
      <c r="F7" s="115"/>
      <c r="G7" s="116"/>
      <c r="H7" s="116"/>
      <c r="I7" s="116"/>
      <c r="J7" s="116"/>
      <c r="K7" s="116"/>
      <c r="L7" s="116"/>
    </row>
    <row r="8" spans="1:12" ht="15.75">
      <c r="A8" s="135" t="s">
        <v>0</v>
      </c>
      <c r="B8" s="135" t="s">
        <v>2</v>
      </c>
      <c r="C8" s="135" t="s">
        <v>1</v>
      </c>
      <c r="D8" s="144" t="s">
        <v>3</v>
      </c>
      <c r="E8" s="145" t="s">
        <v>4</v>
      </c>
      <c r="F8" s="145"/>
      <c r="G8" s="145"/>
      <c r="H8" s="145"/>
      <c r="I8" s="143" t="s">
        <v>5</v>
      </c>
      <c r="J8" s="143"/>
      <c r="K8" s="143"/>
      <c r="L8" s="143"/>
    </row>
    <row r="9" spans="1:12" ht="15.75">
      <c r="A9" s="135"/>
      <c r="B9" s="135"/>
      <c r="C9" s="135"/>
      <c r="D9" s="144"/>
      <c r="E9" s="47" t="s">
        <v>6</v>
      </c>
      <c r="F9" s="49" t="s">
        <v>7</v>
      </c>
      <c r="G9" s="48" t="s">
        <v>8</v>
      </c>
      <c r="H9" s="48" t="s">
        <v>9</v>
      </c>
      <c r="I9" s="48" t="s">
        <v>6</v>
      </c>
      <c r="J9" s="48" t="s">
        <v>7</v>
      </c>
      <c r="K9" s="48" t="s">
        <v>8</v>
      </c>
      <c r="L9" s="48" t="s">
        <v>10</v>
      </c>
    </row>
    <row r="10" spans="1:13" s="60" customFormat="1" ht="14.25">
      <c r="A10" s="79" t="s">
        <v>75</v>
      </c>
      <c r="B10" s="80" t="s">
        <v>45</v>
      </c>
      <c r="C10" s="79" t="s">
        <v>46</v>
      </c>
      <c r="D10" s="81"/>
      <c r="E10" s="81"/>
      <c r="F10" s="81"/>
      <c r="G10" s="81"/>
      <c r="H10" s="81"/>
      <c r="I10" s="81"/>
      <c r="J10" s="81"/>
      <c r="K10" s="81"/>
      <c r="L10" s="81"/>
      <c r="M10" s="60">
        <f>333.33/55.58</f>
        <v>5.99730118747751</v>
      </c>
    </row>
    <row r="11" spans="1:13" s="53" customFormat="1" ht="12.75">
      <c r="A11" s="79" t="s">
        <v>76</v>
      </c>
      <c r="B11" s="82" t="s">
        <v>47</v>
      </c>
      <c r="C11" s="79" t="s">
        <v>46</v>
      </c>
      <c r="D11" s="81"/>
      <c r="E11" s="81"/>
      <c r="F11" s="81"/>
      <c r="G11" s="81"/>
      <c r="H11" s="81"/>
      <c r="I11" s="81"/>
      <c r="J11" s="81"/>
      <c r="K11" s="81"/>
      <c r="L11" s="81"/>
      <c r="M11" s="53">
        <f>1200+148.5</f>
        <v>1348.5</v>
      </c>
    </row>
    <row r="12" spans="1:12" s="53" customFormat="1" ht="12.75">
      <c r="A12" s="83" t="s">
        <v>77</v>
      </c>
      <c r="B12" s="84" t="s">
        <v>48</v>
      </c>
      <c r="C12" s="83" t="s">
        <v>16</v>
      </c>
      <c r="D12" s="85">
        <v>407.41</v>
      </c>
      <c r="E12" s="86">
        <v>10</v>
      </c>
      <c r="F12" s="87">
        <v>10</v>
      </c>
      <c r="G12" s="88"/>
      <c r="H12" s="89">
        <f>G12+F12</f>
        <v>10</v>
      </c>
      <c r="I12" s="87">
        <f>E12*D12</f>
        <v>4074.1000000000004</v>
      </c>
      <c r="J12" s="87">
        <f>F12*D12</f>
        <v>4074.1000000000004</v>
      </c>
      <c r="K12" s="87">
        <f>D12*G12</f>
        <v>0</v>
      </c>
      <c r="L12" s="87">
        <f>K12+J12</f>
        <v>4074.1000000000004</v>
      </c>
    </row>
    <row r="13" spans="1:13" s="53" customFormat="1" ht="12.75">
      <c r="A13" s="79" t="s">
        <v>78</v>
      </c>
      <c r="B13" s="82" t="s">
        <v>49</v>
      </c>
      <c r="C13" s="79" t="s">
        <v>46</v>
      </c>
      <c r="D13" s="81"/>
      <c r="E13" s="90"/>
      <c r="F13" s="81"/>
      <c r="G13" s="81"/>
      <c r="H13" s="81"/>
      <c r="I13" s="81"/>
      <c r="J13" s="81"/>
      <c r="K13" s="81"/>
      <c r="L13" s="81"/>
      <c r="M13" s="53">
        <f>400+45</f>
        <v>445</v>
      </c>
    </row>
    <row r="14" spans="1:12" s="53" customFormat="1" ht="12.75">
      <c r="A14" s="79" t="s">
        <v>79</v>
      </c>
      <c r="B14" s="82" t="s">
        <v>50</v>
      </c>
      <c r="C14" s="79" t="s">
        <v>46</v>
      </c>
      <c r="D14" s="81"/>
      <c r="E14" s="90"/>
      <c r="F14" s="81"/>
      <c r="G14" s="81"/>
      <c r="H14" s="81"/>
      <c r="I14" s="81"/>
      <c r="J14" s="81"/>
      <c r="K14" s="81"/>
      <c r="L14" s="81"/>
    </row>
    <row r="15" spans="1:12" s="53" customFormat="1" ht="24">
      <c r="A15" s="83" t="s">
        <v>80</v>
      </c>
      <c r="B15" s="84" t="s">
        <v>51</v>
      </c>
      <c r="C15" s="83" t="s">
        <v>16</v>
      </c>
      <c r="D15" s="85">
        <v>1.7</v>
      </c>
      <c r="E15" s="86">
        <v>1119.38</v>
      </c>
      <c r="F15" s="91">
        <v>1111.7682160000002</v>
      </c>
      <c r="G15" s="92"/>
      <c r="H15" s="89">
        <f>G15+F15</f>
        <v>1111.7682160000002</v>
      </c>
      <c r="I15" s="87">
        <f aca="true" t="shared" si="0" ref="I15:I78">E15*D15</f>
        <v>1902.9460000000001</v>
      </c>
      <c r="J15" s="87">
        <f aca="true" t="shared" si="1" ref="J15:J78">F15*D15</f>
        <v>1890.0059672000002</v>
      </c>
      <c r="K15" s="87">
        <f aca="true" t="shared" si="2" ref="K15:K78">D15*G15</f>
        <v>0</v>
      </c>
      <c r="L15" s="87">
        <f>K15+J15</f>
        <v>1890.0059672000002</v>
      </c>
    </row>
    <row r="16" spans="1:12" s="53" customFormat="1" ht="60">
      <c r="A16" s="83" t="s">
        <v>81</v>
      </c>
      <c r="B16" s="84" t="s">
        <v>52</v>
      </c>
      <c r="C16" s="83" t="s">
        <v>17</v>
      </c>
      <c r="D16" s="85">
        <v>40.28</v>
      </c>
      <c r="E16" s="86">
        <v>448.69</v>
      </c>
      <c r="F16" s="91">
        <v>448.69</v>
      </c>
      <c r="G16" s="92"/>
      <c r="H16" s="89">
        <f>G16+F16</f>
        <v>448.69</v>
      </c>
      <c r="I16" s="87">
        <f t="shared" si="0"/>
        <v>18073.2332</v>
      </c>
      <c r="J16" s="87">
        <f t="shared" si="1"/>
        <v>18073.2332</v>
      </c>
      <c r="K16" s="87">
        <f t="shared" si="2"/>
        <v>0</v>
      </c>
      <c r="L16" s="87">
        <f>K16+J16</f>
        <v>18073.2332</v>
      </c>
    </row>
    <row r="17" spans="1:12" s="53" customFormat="1" ht="36">
      <c r="A17" s="93" t="s">
        <v>82</v>
      </c>
      <c r="B17" s="94" t="s">
        <v>53</v>
      </c>
      <c r="C17" s="93" t="s">
        <v>17</v>
      </c>
      <c r="D17" s="85">
        <v>41.21</v>
      </c>
      <c r="E17" s="86">
        <v>404.49</v>
      </c>
      <c r="F17" s="91">
        <v>397.896813</v>
      </c>
      <c r="G17" s="92"/>
      <c r="H17" s="89">
        <f>G17+F17</f>
        <v>397.896813</v>
      </c>
      <c r="I17" s="87">
        <f t="shared" si="0"/>
        <v>16669.032900000002</v>
      </c>
      <c r="J17" s="87">
        <f t="shared" si="1"/>
        <v>16397.32766373</v>
      </c>
      <c r="K17" s="87">
        <f t="shared" si="2"/>
        <v>0</v>
      </c>
      <c r="L17" s="87">
        <f>K17+J17</f>
        <v>16397.32766373</v>
      </c>
    </row>
    <row r="18" spans="1:12" s="53" customFormat="1" ht="48">
      <c r="A18" s="83" t="s">
        <v>83</v>
      </c>
      <c r="B18" s="94" t="s">
        <v>54</v>
      </c>
      <c r="C18" s="83" t="s">
        <v>16</v>
      </c>
      <c r="D18" s="85">
        <v>61.22</v>
      </c>
      <c r="E18" s="86">
        <v>998.03</v>
      </c>
      <c r="F18" s="91">
        <v>998.03</v>
      </c>
      <c r="G18" s="92"/>
      <c r="H18" s="89">
        <f>G18+F18</f>
        <v>998.03</v>
      </c>
      <c r="I18" s="87">
        <f t="shared" si="0"/>
        <v>61099.3966</v>
      </c>
      <c r="J18" s="87">
        <f t="shared" si="1"/>
        <v>61099.3966</v>
      </c>
      <c r="K18" s="87">
        <f t="shared" si="2"/>
        <v>0</v>
      </c>
      <c r="L18" s="87">
        <f>K18+J18</f>
        <v>61099.3966</v>
      </c>
    </row>
    <row r="19" spans="1:12" s="53" customFormat="1" ht="12.75">
      <c r="A19" s="79" t="s">
        <v>84</v>
      </c>
      <c r="B19" s="82" t="s">
        <v>55</v>
      </c>
      <c r="C19" s="79" t="s">
        <v>46</v>
      </c>
      <c r="D19" s="81"/>
      <c r="E19" s="90"/>
      <c r="F19" s="81"/>
      <c r="G19" s="81"/>
      <c r="H19" s="81"/>
      <c r="I19" s="81"/>
      <c r="J19" s="81"/>
      <c r="K19" s="81"/>
      <c r="L19" s="81"/>
    </row>
    <row r="20" spans="1:12" s="53" customFormat="1" ht="24">
      <c r="A20" s="95" t="s">
        <v>85</v>
      </c>
      <c r="B20" s="96" t="s">
        <v>56</v>
      </c>
      <c r="C20" s="95" t="s">
        <v>16</v>
      </c>
      <c r="D20" s="85">
        <v>90.58</v>
      </c>
      <c r="E20" s="86">
        <v>39.6</v>
      </c>
      <c r="F20" s="105">
        <v>28.80108</v>
      </c>
      <c r="G20" s="92"/>
      <c r="H20" s="89">
        <f>G20+F20</f>
        <v>28.80108</v>
      </c>
      <c r="I20" s="87">
        <f t="shared" si="0"/>
        <v>3586.968</v>
      </c>
      <c r="J20" s="87">
        <f t="shared" si="1"/>
        <v>2608.8018263999998</v>
      </c>
      <c r="K20" s="87">
        <f t="shared" si="2"/>
        <v>0</v>
      </c>
      <c r="L20" s="87">
        <f>K20+J20</f>
        <v>2608.8018263999998</v>
      </c>
    </row>
    <row r="21" spans="1:12" s="53" customFormat="1" ht="36">
      <c r="A21" s="97" t="s">
        <v>86</v>
      </c>
      <c r="B21" s="98" t="s">
        <v>57</v>
      </c>
      <c r="C21" s="97" t="s">
        <v>58</v>
      </c>
      <c r="D21" s="85">
        <v>696.86</v>
      </c>
      <c r="E21" s="86">
        <v>7.97</v>
      </c>
      <c r="F21" s="105">
        <v>7.97</v>
      </c>
      <c r="G21" s="92"/>
      <c r="H21" s="89">
        <f>G21+F21</f>
        <v>7.97</v>
      </c>
      <c r="I21" s="87">
        <f t="shared" si="0"/>
        <v>5553.9742</v>
      </c>
      <c r="J21" s="87">
        <f t="shared" si="1"/>
        <v>5553.9742</v>
      </c>
      <c r="K21" s="87">
        <f t="shared" si="2"/>
        <v>0</v>
      </c>
      <c r="L21" s="87">
        <f>K21+J21</f>
        <v>5553.9742</v>
      </c>
    </row>
    <row r="22" spans="1:12" s="53" customFormat="1" ht="48">
      <c r="A22" s="97" t="s">
        <v>87</v>
      </c>
      <c r="B22" s="98" t="s">
        <v>59</v>
      </c>
      <c r="C22" s="97" t="s">
        <v>58</v>
      </c>
      <c r="D22" s="85">
        <v>647.71</v>
      </c>
      <c r="E22" s="86">
        <v>41.68</v>
      </c>
      <c r="F22" s="105">
        <v>41.68</v>
      </c>
      <c r="G22" s="92"/>
      <c r="H22" s="89">
        <f>G22+F22</f>
        <v>41.68</v>
      </c>
      <c r="I22" s="87">
        <f t="shared" si="0"/>
        <v>26996.5528</v>
      </c>
      <c r="J22" s="87">
        <f t="shared" si="1"/>
        <v>26996.5528</v>
      </c>
      <c r="K22" s="87">
        <f t="shared" si="2"/>
        <v>0</v>
      </c>
      <c r="L22" s="87">
        <f>K22+J22</f>
        <v>26996.5528</v>
      </c>
    </row>
    <row r="23" spans="1:12" s="53" customFormat="1" ht="12.75">
      <c r="A23" s="99" t="s">
        <v>88</v>
      </c>
      <c r="B23" s="100" t="s">
        <v>60</v>
      </c>
      <c r="C23" s="99" t="s">
        <v>46</v>
      </c>
      <c r="D23" s="101"/>
      <c r="E23" s="90"/>
      <c r="F23" s="81"/>
      <c r="G23" s="81"/>
      <c r="H23" s="81"/>
      <c r="I23" s="81"/>
      <c r="J23" s="81"/>
      <c r="K23" s="81"/>
      <c r="L23" s="81"/>
    </row>
    <row r="24" spans="1:12" s="53" customFormat="1" ht="12.75">
      <c r="A24" s="99" t="s">
        <v>89</v>
      </c>
      <c r="B24" s="100" t="s">
        <v>50</v>
      </c>
      <c r="C24" s="99" t="s">
        <v>46</v>
      </c>
      <c r="D24" s="101"/>
      <c r="E24" s="90"/>
      <c r="F24" s="81"/>
      <c r="G24" s="81"/>
      <c r="H24" s="81"/>
      <c r="I24" s="81"/>
      <c r="J24" s="81"/>
      <c r="K24" s="81"/>
      <c r="L24" s="81"/>
    </row>
    <row r="25" spans="1:12" s="53" customFormat="1" ht="24">
      <c r="A25" s="83" t="s">
        <v>90</v>
      </c>
      <c r="B25" s="84" t="s">
        <v>51</v>
      </c>
      <c r="C25" s="83" t="s">
        <v>16</v>
      </c>
      <c r="D25" s="85">
        <v>1.7</v>
      </c>
      <c r="E25" s="86">
        <v>1646.14</v>
      </c>
      <c r="F25" s="91">
        <f>504.706524+1136.17</f>
        <v>1640.876524</v>
      </c>
      <c r="G25" s="92"/>
      <c r="H25" s="89">
        <f>G25+F25</f>
        <v>1640.876524</v>
      </c>
      <c r="I25" s="87">
        <f t="shared" si="0"/>
        <v>2798.438</v>
      </c>
      <c r="J25" s="87">
        <f t="shared" si="1"/>
        <v>2789.4900908</v>
      </c>
      <c r="K25" s="87">
        <f t="shared" si="2"/>
        <v>0</v>
      </c>
      <c r="L25" s="87">
        <f>K25+J25</f>
        <v>2789.4900908</v>
      </c>
    </row>
    <row r="26" spans="1:12" s="53" customFormat="1" ht="60">
      <c r="A26" s="83" t="s">
        <v>91</v>
      </c>
      <c r="B26" s="84" t="s">
        <v>52</v>
      </c>
      <c r="C26" s="83" t="s">
        <v>17</v>
      </c>
      <c r="D26" s="85">
        <v>40.28</v>
      </c>
      <c r="E26" s="86">
        <v>729.64</v>
      </c>
      <c r="F26" s="91">
        <v>699.9436519999999</v>
      </c>
      <c r="G26" s="92"/>
      <c r="H26" s="89">
        <f>G26+F26</f>
        <v>699.9436519999999</v>
      </c>
      <c r="I26" s="87">
        <f t="shared" si="0"/>
        <v>29389.8992</v>
      </c>
      <c r="J26" s="87">
        <f t="shared" si="1"/>
        <v>28193.730302559998</v>
      </c>
      <c r="K26" s="87">
        <f t="shared" si="2"/>
        <v>0</v>
      </c>
      <c r="L26" s="87">
        <f>K26+J26</f>
        <v>28193.730302559998</v>
      </c>
    </row>
    <row r="27" spans="1:12" s="53" customFormat="1" ht="36">
      <c r="A27" s="93" t="s">
        <v>92</v>
      </c>
      <c r="B27" s="94" t="s">
        <v>53</v>
      </c>
      <c r="C27" s="93" t="s">
        <v>17</v>
      </c>
      <c r="D27" s="85">
        <v>41.21</v>
      </c>
      <c r="E27" s="86">
        <v>729.64</v>
      </c>
      <c r="F27" s="91">
        <v>729.64</v>
      </c>
      <c r="G27" s="92"/>
      <c r="H27" s="89">
        <f>G27+F27</f>
        <v>729.64</v>
      </c>
      <c r="I27" s="87">
        <f t="shared" si="0"/>
        <v>30068.4644</v>
      </c>
      <c r="J27" s="87">
        <f t="shared" si="1"/>
        <v>30068.4644</v>
      </c>
      <c r="K27" s="87">
        <f t="shared" si="2"/>
        <v>0</v>
      </c>
      <c r="L27" s="87">
        <f>K27+J27</f>
        <v>30068.4644</v>
      </c>
    </row>
    <row r="28" spans="1:12" s="53" customFormat="1" ht="48">
      <c r="A28" s="93" t="s">
        <v>93</v>
      </c>
      <c r="B28" s="94" t="s">
        <v>54</v>
      </c>
      <c r="C28" s="83" t="s">
        <v>16</v>
      </c>
      <c r="D28" s="85">
        <v>61.22</v>
      </c>
      <c r="E28" s="86">
        <v>1427.25</v>
      </c>
      <c r="F28" s="91">
        <v>1427.392725</v>
      </c>
      <c r="G28" s="92"/>
      <c r="H28" s="89">
        <f>G28+F28</f>
        <v>1427.392725</v>
      </c>
      <c r="I28" s="87">
        <f t="shared" si="0"/>
        <v>87376.245</v>
      </c>
      <c r="J28" s="87">
        <f t="shared" si="1"/>
        <v>87384.9826245</v>
      </c>
      <c r="K28" s="87">
        <f t="shared" si="2"/>
        <v>0</v>
      </c>
      <c r="L28" s="87">
        <f>K28+J28</f>
        <v>87384.9826245</v>
      </c>
    </row>
    <row r="29" spans="1:12" s="53" customFormat="1" ht="12.75">
      <c r="A29" s="79" t="s">
        <v>94</v>
      </c>
      <c r="B29" s="82" t="s">
        <v>55</v>
      </c>
      <c r="C29" s="79" t="s">
        <v>46</v>
      </c>
      <c r="D29" s="81"/>
      <c r="E29" s="90"/>
      <c r="F29" s="81"/>
      <c r="G29" s="81"/>
      <c r="H29" s="81"/>
      <c r="I29" s="81"/>
      <c r="J29" s="81"/>
      <c r="K29" s="81"/>
      <c r="L29" s="81"/>
    </row>
    <row r="30" spans="1:12" s="53" customFormat="1" ht="24">
      <c r="A30" s="83" t="s">
        <v>95</v>
      </c>
      <c r="B30" s="96" t="s">
        <v>56</v>
      </c>
      <c r="C30" s="95" t="s">
        <v>16</v>
      </c>
      <c r="D30" s="85">
        <v>90.58</v>
      </c>
      <c r="E30" s="86">
        <v>28.8</v>
      </c>
      <c r="F30" s="91">
        <v>28.8</v>
      </c>
      <c r="G30" s="92"/>
      <c r="H30" s="89">
        <f>G30+F30</f>
        <v>28.8</v>
      </c>
      <c r="I30" s="87">
        <f t="shared" si="0"/>
        <v>2608.704</v>
      </c>
      <c r="J30" s="87">
        <f t="shared" si="1"/>
        <v>2608.704</v>
      </c>
      <c r="K30" s="87">
        <f t="shared" si="2"/>
        <v>0</v>
      </c>
      <c r="L30" s="87">
        <f>K30+J30</f>
        <v>2608.704</v>
      </c>
    </row>
    <row r="31" spans="1:12" s="53" customFormat="1" ht="36">
      <c r="A31" s="83" t="s">
        <v>96</v>
      </c>
      <c r="B31" s="98" t="s">
        <v>57</v>
      </c>
      <c r="C31" s="97" t="s">
        <v>58</v>
      </c>
      <c r="D31" s="85">
        <v>696.86</v>
      </c>
      <c r="E31" s="86">
        <v>14.35</v>
      </c>
      <c r="F31" s="91">
        <v>9.0405</v>
      </c>
      <c r="G31" s="92"/>
      <c r="H31" s="89">
        <f>G31+F31</f>
        <v>9.0405</v>
      </c>
      <c r="I31" s="87">
        <f t="shared" si="0"/>
        <v>9999.941</v>
      </c>
      <c r="J31" s="87">
        <f t="shared" si="1"/>
        <v>6299.96283</v>
      </c>
      <c r="K31" s="87">
        <f t="shared" si="2"/>
        <v>0</v>
      </c>
      <c r="L31" s="87">
        <f>K31+J31</f>
        <v>6299.96283</v>
      </c>
    </row>
    <row r="32" spans="1:12" s="53" customFormat="1" ht="48">
      <c r="A32" s="83" t="s">
        <v>97</v>
      </c>
      <c r="B32" s="98" t="s">
        <v>59</v>
      </c>
      <c r="C32" s="97" t="s">
        <v>58</v>
      </c>
      <c r="D32" s="85">
        <v>647.71</v>
      </c>
      <c r="E32" s="86">
        <v>75.72</v>
      </c>
      <c r="F32" s="91">
        <v>75.72</v>
      </c>
      <c r="G32" s="92"/>
      <c r="H32" s="89">
        <f>G32+F32</f>
        <v>75.72</v>
      </c>
      <c r="I32" s="87">
        <f t="shared" si="0"/>
        <v>49044.601200000005</v>
      </c>
      <c r="J32" s="87">
        <f t="shared" si="1"/>
        <v>49044.601200000005</v>
      </c>
      <c r="K32" s="87">
        <f t="shared" si="2"/>
        <v>0</v>
      </c>
      <c r="L32" s="87">
        <f>K32+J32</f>
        <v>49044.601200000005</v>
      </c>
    </row>
    <row r="33" spans="1:12" s="53" customFormat="1" ht="12.75">
      <c r="A33" s="79" t="s">
        <v>98</v>
      </c>
      <c r="B33" s="82" t="s">
        <v>61</v>
      </c>
      <c r="C33" s="79" t="s">
        <v>46</v>
      </c>
      <c r="D33" s="81"/>
      <c r="E33" s="90"/>
      <c r="F33" s="81"/>
      <c r="G33" s="81"/>
      <c r="H33" s="81"/>
      <c r="I33" s="81"/>
      <c r="J33" s="81"/>
      <c r="K33" s="81"/>
      <c r="L33" s="81"/>
    </row>
    <row r="34" spans="1:12" s="53" customFormat="1" ht="12.75">
      <c r="A34" s="79" t="s">
        <v>99</v>
      </c>
      <c r="B34" s="82" t="s">
        <v>50</v>
      </c>
      <c r="C34" s="79" t="s">
        <v>46</v>
      </c>
      <c r="D34" s="81"/>
      <c r="E34" s="90"/>
      <c r="F34" s="81"/>
      <c r="G34" s="81"/>
      <c r="H34" s="81"/>
      <c r="I34" s="81"/>
      <c r="J34" s="81"/>
      <c r="K34" s="81"/>
      <c r="L34" s="81"/>
    </row>
    <row r="35" spans="1:12" s="53" customFormat="1" ht="24">
      <c r="A35" s="97" t="s">
        <v>100</v>
      </c>
      <c r="B35" s="84" t="s">
        <v>51</v>
      </c>
      <c r="C35" s="83" t="s">
        <v>16</v>
      </c>
      <c r="D35" s="85">
        <v>1.7</v>
      </c>
      <c r="E35" s="86">
        <v>1791.06</v>
      </c>
      <c r="F35" s="91">
        <v>1825.2692459999998</v>
      </c>
      <c r="G35" s="92"/>
      <c r="H35" s="89">
        <f>G35+F35</f>
        <v>1825.2692459999998</v>
      </c>
      <c r="I35" s="87">
        <f t="shared" si="0"/>
        <v>3044.8019999999997</v>
      </c>
      <c r="J35" s="87">
        <f t="shared" si="1"/>
        <v>3102.9577182</v>
      </c>
      <c r="K35" s="87">
        <f t="shared" si="2"/>
        <v>0</v>
      </c>
      <c r="L35" s="87">
        <f>K35+J35</f>
        <v>3102.9577182</v>
      </c>
    </row>
    <row r="36" spans="1:12" s="53" customFormat="1" ht="60">
      <c r="A36" s="97" t="s">
        <v>101</v>
      </c>
      <c r="B36" s="84" t="s">
        <v>52</v>
      </c>
      <c r="C36" s="83" t="s">
        <v>17</v>
      </c>
      <c r="D36" s="85">
        <v>40.28</v>
      </c>
      <c r="E36" s="86">
        <v>856.84</v>
      </c>
      <c r="F36" s="91">
        <v>857.525472</v>
      </c>
      <c r="G36" s="92"/>
      <c r="H36" s="89">
        <f>G36+F36</f>
        <v>857.525472</v>
      </c>
      <c r="I36" s="87">
        <f t="shared" si="0"/>
        <v>34513.5152</v>
      </c>
      <c r="J36" s="87">
        <f t="shared" si="1"/>
        <v>34541.12601216</v>
      </c>
      <c r="K36" s="87">
        <f t="shared" si="2"/>
        <v>0</v>
      </c>
      <c r="L36" s="87">
        <f>K36+J36</f>
        <v>34541.12601216</v>
      </c>
    </row>
    <row r="37" spans="1:12" s="53" customFormat="1" ht="36">
      <c r="A37" s="83" t="s">
        <v>102</v>
      </c>
      <c r="B37" s="94" t="s">
        <v>53</v>
      </c>
      <c r="C37" s="93" t="s">
        <v>17</v>
      </c>
      <c r="D37" s="85">
        <v>41.21</v>
      </c>
      <c r="E37" s="86">
        <v>822.74</v>
      </c>
      <c r="F37" s="91">
        <v>822.74</v>
      </c>
      <c r="G37" s="92"/>
      <c r="H37" s="89">
        <f>G37+F37</f>
        <v>822.74</v>
      </c>
      <c r="I37" s="87">
        <f t="shared" si="0"/>
        <v>33905.1154</v>
      </c>
      <c r="J37" s="87">
        <f t="shared" si="1"/>
        <v>33905.1154</v>
      </c>
      <c r="K37" s="87">
        <f t="shared" si="2"/>
        <v>0</v>
      </c>
      <c r="L37" s="87">
        <f>K37+J37</f>
        <v>33905.1154</v>
      </c>
    </row>
    <row r="38" spans="1:12" s="53" customFormat="1" ht="48">
      <c r="A38" s="93" t="s">
        <v>103</v>
      </c>
      <c r="B38" s="94" t="s">
        <v>54</v>
      </c>
      <c r="C38" s="83" t="s">
        <v>16</v>
      </c>
      <c r="D38" s="85">
        <v>61.22</v>
      </c>
      <c r="E38" s="86">
        <v>1544.24</v>
      </c>
      <c r="F38" s="91">
        <v>1542.69576</v>
      </c>
      <c r="G38" s="92"/>
      <c r="H38" s="89">
        <f>G38+F38</f>
        <v>1542.69576</v>
      </c>
      <c r="I38" s="87">
        <f t="shared" si="0"/>
        <v>94538.3728</v>
      </c>
      <c r="J38" s="87">
        <f t="shared" si="1"/>
        <v>94443.8344272</v>
      </c>
      <c r="K38" s="87">
        <f t="shared" si="2"/>
        <v>0</v>
      </c>
      <c r="L38" s="87">
        <f>K38+J38</f>
        <v>94443.8344272</v>
      </c>
    </row>
    <row r="39" spans="1:12" s="53" customFormat="1" ht="12.75">
      <c r="A39" s="79" t="s">
        <v>104</v>
      </c>
      <c r="B39" s="82" t="s">
        <v>55</v>
      </c>
      <c r="C39" s="79" t="s">
        <v>46</v>
      </c>
      <c r="D39" s="81"/>
      <c r="E39" s="90"/>
      <c r="F39" s="81"/>
      <c r="G39" s="81"/>
      <c r="H39" s="81"/>
      <c r="I39" s="81"/>
      <c r="J39" s="81"/>
      <c r="K39" s="81"/>
      <c r="L39" s="81"/>
    </row>
    <row r="40" spans="1:12" s="53" customFormat="1" ht="24">
      <c r="A40" s="83" t="s">
        <v>105</v>
      </c>
      <c r="B40" s="96" t="s">
        <v>56</v>
      </c>
      <c r="C40" s="95" t="s">
        <v>16</v>
      </c>
      <c r="D40" s="85">
        <v>90.58</v>
      </c>
      <c r="E40" s="86">
        <v>34.32</v>
      </c>
      <c r="F40" s="91">
        <v>11.027016</v>
      </c>
      <c r="G40" s="92"/>
      <c r="H40" s="89">
        <f>G40+F40</f>
        <v>11.027016</v>
      </c>
      <c r="I40" s="87">
        <f t="shared" si="0"/>
        <v>3108.7056</v>
      </c>
      <c r="J40" s="87">
        <f t="shared" si="1"/>
        <v>998.82710928</v>
      </c>
      <c r="K40" s="87">
        <f t="shared" si="2"/>
        <v>0</v>
      </c>
      <c r="L40" s="87">
        <f>K40+J40</f>
        <v>998.82710928</v>
      </c>
    </row>
    <row r="41" spans="1:12" s="53" customFormat="1" ht="36">
      <c r="A41" s="93" t="s">
        <v>106</v>
      </c>
      <c r="B41" s="98" t="s">
        <v>57</v>
      </c>
      <c r="C41" s="97" t="s">
        <v>58</v>
      </c>
      <c r="D41" s="85">
        <v>696.86</v>
      </c>
      <c r="E41" s="86">
        <v>15.95</v>
      </c>
      <c r="F41" s="91">
        <v>15.152499999999998</v>
      </c>
      <c r="G41" s="92"/>
      <c r="H41" s="89">
        <f>G41+F41</f>
        <v>15.152499999999998</v>
      </c>
      <c r="I41" s="87">
        <f t="shared" si="0"/>
        <v>11114.917</v>
      </c>
      <c r="J41" s="87">
        <f t="shared" si="1"/>
        <v>10559.171149999998</v>
      </c>
      <c r="K41" s="87">
        <f t="shared" si="2"/>
        <v>0</v>
      </c>
      <c r="L41" s="87">
        <f>K41+J41</f>
        <v>10559.171149999998</v>
      </c>
    </row>
    <row r="42" spans="1:12" s="53" customFormat="1" ht="48">
      <c r="A42" s="93" t="s">
        <v>107</v>
      </c>
      <c r="B42" s="98" t="s">
        <v>59</v>
      </c>
      <c r="C42" s="97" t="s">
        <v>58</v>
      </c>
      <c r="D42" s="85">
        <v>647.71</v>
      </c>
      <c r="E42" s="86">
        <v>67.54</v>
      </c>
      <c r="F42" s="91">
        <v>67.54</v>
      </c>
      <c r="G42" s="92"/>
      <c r="H42" s="89">
        <f>G42+F42</f>
        <v>67.54</v>
      </c>
      <c r="I42" s="87">
        <f t="shared" si="0"/>
        <v>43746.3334</v>
      </c>
      <c r="J42" s="87">
        <f t="shared" si="1"/>
        <v>43746.3334</v>
      </c>
      <c r="K42" s="87">
        <f t="shared" si="2"/>
        <v>0</v>
      </c>
      <c r="L42" s="87">
        <f>K42+J42</f>
        <v>43746.3334</v>
      </c>
    </row>
    <row r="43" spans="1:12" s="53" customFormat="1" ht="12.75">
      <c r="A43" s="102" t="s">
        <v>108</v>
      </c>
      <c r="B43" s="82" t="s">
        <v>62</v>
      </c>
      <c r="C43" s="79" t="s">
        <v>46</v>
      </c>
      <c r="D43" s="81"/>
      <c r="E43" s="90"/>
      <c r="F43" s="81"/>
      <c r="G43" s="81"/>
      <c r="H43" s="81"/>
      <c r="I43" s="81"/>
      <c r="J43" s="81"/>
      <c r="K43" s="81"/>
      <c r="L43" s="81"/>
    </row>
    <row r="44" spans="1:12" s="53" customFormat="1" ht="12.75">
      <c r="A44" s="102" t="s">
        <v>109</v>
      </c>
      <c r="B44" s="82" t="s">
        <v>50</v>
      </c>
      <c r="C44" s="79" t="s">
        <v>46</v>
      </c>
      <c r="D44" s="81"/>
      <c r="E44" s="90"/>
      <c r="F44" s="81"/>
      <c r="G44" s="81"/>
      <c r="H44" s="81"/>
      <c r="I44" s="81"/>
      <c r="J44" s="81"/>
      <c r="K44" s="81"/>
      <c r="L44" s="81"/>
    </row>
    <row r="45" spans="1:12" s="53" customFormat="1" ht="24">
      <c r="A45" s="103" t="s">
        <v>110</v>
      </c>
      <c r="B45" s="84" t="s">
        <v>51</v>
      </c>
      <c r="C45" s="83" t="s">
        <v>16</v>
      </c>
      <c r="D45" s="85">
        <v>1.7</v>
      </c>
      <c r="E45" s="86">
        <v>471.6</v>
      </c>
      <c r="F45" s="91">
        <v>471.6</v>
      </c>
      <c r="G45" s="109"/>
      <c r="H45" s="89">
        <f>G45+F45</f>
        <v>471.6</v>
      </c>
      <c r="I45" s="87">
        <f t="shared" si="0"/>
        <v>801.72</v>
      </c>
      <c r="J45" s="87">
        <f t="shared" si="1"/>
        <v>801.72</v>
      </c>
      <c r="K45" s="87">
        <f t="shared" si="2"/>
        <v>0</v>
      </c>
      <c r="L45" s="87">
        <f>K45+J45</f>
        <v>801.72</v>
      </c>
    </row>
    <row r="46" spans="1:12" s="53" customFormat="1" ht="60">
      <c r="A46" s="103" t="s">
        <v>111</v>
      </c>
      <c r="B46" s="84" t="s">
        <v>52</v>
      </c>
      <c r="C46" s="83" t="s">
        <v>17</v>
      </c>
      <c r="D46" s="85">
        <v>40.28</v>
      </c>
      <c r="E46" s="86">
        <v>196.9</v>
      </c>
      <c r="F46" s="91">
        <v>196.9</v>
      </c>
      <c r="G46" s="109"/>
      <c r="H46" s="89">
        <f>G46+F46</f>
        <v>196.9</v>
      </c>
      <c r="I46" s="87">
        <f t="shared" si="0"/>
        <v>7931.1320000000005</v>
      </c>
      <c r="J46" s="87">
        <f t="shared" si="1"/>
        <v>7931.1320000000005</v>
      </c>
      <c r="K46" s="87">
        <f t="shared" si="2"/>
        <v>0</v>
      </c>
      <c r="L46" s="87">
        <f>K46+J46</f>
        <v>7931.1320000000005</v>
      </c>
    </row>
    <row r="47" spans="1:12" s="53" customFormat="1" ht="36">
      <c r="A47" s="103" t="s">
        <v>112</v>
      </c>
      <c r="B47" s="94" t="s">
        <v>53</v>
      </c>
      <c r="C47" s="93" t="s">
        <v>17</v>
      </c>
      <c r="D47" s="85">
        <v>41.21</v>
      </c>
      <c r="E47" s="86">
        <v>188.64</v>
      </c>
      <c r="F47" s="91">
        <v>188.64</v>
      </c>
      <c r="G47" s="109"/>
      <c r="H47" s="89">
        <f>G47+F47</f>
        <v>188.64</v>
      </c>
      <c r="I47" s="87">
        <f t="shared" si="0"/>
        <v>7773.854399999999</v>
      </c>
      <c r="J47" s="87">
        <f t="shared" si="1"/>
        <v>7773.854399999999</v>
      </c>
      <c r="K47" s="87">
        <f t="shared" si="2"/>
        <v>0</v>
      </c>
      <c r="L47" s="87">
        <f>K47+J47</f>
        <v>7773.854399999999</v>
      </c>
    </row>
    <row r="48" spans="1:12" s="53" customFormat="1" ht="48">
      <c r="A48" s="104" t="s">
        <v>113</v>
      </c>
      <c r="B48" s="94" t="s">
        <v>54</v>
      </c>
      <c r="C48" s="83" t="s">
        <v>16</v>
      </c>
      <c r="D48" s="85">
        <v>61.22</v>
      </c>
      <c r="E48" s="86">
        <v>415.01</v>
      </c>
      <c r="F48" s="91">
        <v>415.01</v>
      </c>
      <c r="G48" s="109"/>
      <c r="H48" s="89">
        <f>G48+F48</f>
        <v>415.01</v>
      </c>
      <c r="I48" s="87">
        <f t="shared" si="0"/>
        <v>25406.9122</v>
      </c>
      <c r="J48" s="87">
        <f t="shared" si="1"/>
        <v>25406.9122</v>
      </c>
      <c r="K48" s="87">
        <f t="shared" si="2"/>
        <v>0</v>
      </c>
      <c r="L48" s="87">
        <f>K48+J48</f>
        <v>25406.9122</v>
      </c>
    </row>
    <row r="49" spans="1:12" s="53" customFormat="1" ht="12.75">
      <c r="A49" s="102" t="s">
        <v>114</v>
      </c>
      <c r="B49" s="82" t="s">
        <v>55</v>
      </c>
      <c r="C49" s="79" t="s">
        <v>46</v>
      </c>
      <c r="D49" s="81"/>
      <c r="E49" s="90"/>
      <c r="F49" s="81"/>
      <c r="G49" s="81"/>
      <c r="H49" s="81"/>
      <c r="I49" s="81"/>
      <c r="J49" s="81"/>
      <c r="K49" s="81"/>
      <c r="L49" s="81"/>
    </row>
    <row r="50" spans="1:12" s="53" customFormat="1" ht="24">
      <c r="A50" s="103" t="s">
        <v>115</v>
      </c>
      <c r="B50" s="96" t="s">
        <v>56</v>
      </c>
      <c r="C50" s="95" t="s">
        <v>16</v>
      </c>
      <c r="D50" s="85">
        <v>90.58</v>
      </c>
      <c r="E50" s="86">
        <v>14.4</v>
      </c>
      <c r="F50" s="91">
        <v>7.38</v>
      </c>
      <c r="G50" s="92"/>
      <c r="H50" s="89">
        <f>G50+F50</f>
        <v>7.38</v>
      </c>
      <c r="I50" s="87">
        <f t="shared" si="0"/>
        <v>1304.352</v>
      </c>
      <c r="J50" s="87">
        <f t="shared" si="1"/>
        <v>668.4804</v>
      </c>
      <c r="K50" s="87">
        <f t="shared" si="2"/>
        <v>0</v>
      </c>
      <c r="L50" s="87">
        <f>K50+J50</f>
        <v>668.4804</v>
      </c>
    </row>
    <row r="51" spans="1:12" s="53" customFormat="1" ht="36">
      <c r="A51" s="103" t="s">
        <v>116</v>
      </c>
      <c r="B51" s="98" t="s">
        <v>57</v>
      </c>
      <c r="C51" s="97" t="s">
        <v>58</v>
      </c>
      <c r="D51" s="85">
        <v>696.86</v>
      </c>
      <c r="E51" s="86">
        <v>3.6</v>
      </c>
      <c r="F51" s="91">
        <v>0</v>
      </c>
      <c r="G51" s="92"/>
      <c r="H51" s="89">
        <f>G51+F51</f>
        <v>0</v>
      </c>
      <c r="I51" s="87">
        <f t="shared" si="0"/>
        <v>2508.696</v>
      </c>
      <c r="J51" s="87">
        <f t="shared" si="1"/>
        <v>0</v>
      </c>
      <c r="K51" s="87">
        <f t="shared" si="2"/>
        <v>0</v>
      </c>
      <c r="L51" s="87">
        <f>K51+J51</f>
        <v>0</v>
      </c>
    </row>
    <row r="52" spans="1:12" s="53" customFormat="1" ht="48">
      <c r="A52" s="104" t="s">
        <v>117</v>
      </c>
      <c r="B52" s="98" t="s">
        <v>59</v>
      </c>
      <c r="C52" s="97" t="s">
        <v>58</v>
      </c>
      <c r="D52" s="85">
        <v>647.71</v>
      </c>
      <c r="E52" s="86">
        <v>18.64</v>
      </c>
      <c r="F52" s="91">
        <v>18.64</v>
      </c>
      <c r="G52" s="92"/>
      <c r="H52" s="89">
        <f>G52+F52</f>
        <v>18.64</v>
      </c>
      <c r="I52" s="87">
        <f t="shared" si="0"/>
        <v>12073.314400000001</v>
      </c>
      <c r="J52" s="87">
        <f t="shared" si="1"/>
        <v>12073.314400000001</v>
      </c>
      <c r="K52" s="87">
        <f t="shared" si="2"/>
        <v>0</v>
      </c>
      <c r="L52" s="87">
        <f>K52+J52</f>
        <v>12073.314400000001</v>
      </c>
    </row>
    <row r="53" spans="1:12" s="53" customFormat="1" ht="12.75">
      <c r="A53" s="102" t="s">
        <v>118</v>
      </c>
      <c r="B53" s="82" t="s">
        <v>63</v>
      </c>
      <c r="C53" s="79" t="s">
        <v>46</v>
      </c>
      <c r="D53" s="81"/>
      <c r="E53" s="90"/>
      <c r="F53" s="81"/>
      <c r="G53" s="81"/>
      <c r="H53" s="81"/>
      <c r="I53" s="81"/>
      <c r="J53" s="81"/>
      <c r="K53" s="81"/>
      <c r="L53" s="81"/>
    </row>
    <row r="54" spans="1:12" s="53" customFormat="1" ht="12.75">
      <c r="A54" s="102" t="s">
        <v>119</v>
      </c>
      <c r="B54" s="82" t="s">
        <v>50</v>
      </c>
      <c r="C54" s="79" t="s">
        <v>46</v>
      </c>
      <c r="D54" s="81"/>
      <c r="E54" s="90"/>
      <c r="F54" s="81"/>
      <c r="G54" s="81"/>
      <c r="H54" s="81"/>
      <c r="I54" s="81"/>
      <c r="J54" s="81"/>
      <c r="K54" s="81"/>
      <c r="L54" s="81"/>
    </row>
    <row r="55" spans="1:12" s="53" customFormat="1" ht="24">
      <c r="A55" s="104" t="s">
        <v>120</v>
      </c>
      <c r="B55" s="84" t="s">
        <v>51</v>
      </c>
      <c r="C55" s="83" t="s">
        <v>16</v>
      </c>
      <c r="D55" s="85">
        <v>1.7</v>
      </c>
      <c r="E55" s="86">
        <v>374.56</v>
      </c>
      <c r="F55" s="91"/>
      <c r="G55" s="92"/>
      <c r="H55" s="89">
        <f>G55+F55</f>
        <v>0</v>
      </c>
      <c r="I55" s="87">
        <f t="shared" si="0"/>
        <v>636.752</v>
      </c>
      <c r="J55" s="87">
        <f t="shared" si="1"/>
        <v>0</v>
      </c>
      <c r="K55" s="87">
        <f t="shared" si="2"/>
        <v>0</v>
      </c>
      <c r="L55" s="87">
        <f>K55+J55</f>
        <v>0</v>
      </c>
    </row>
    <row r="56" spans="1:12" s="53" customFormat="1" ht="60">
      <c r="A56" s="104" t="s">
        <v>121</v>
      </c>
      <c r="B56" s="84" t="s">
        <v>52</v>
      </c>
      <c r="C56" s="83" t="s">
        <v>17</v>
      </c>
      <c r="D56" s="85">
        <v>40.28</v>
      </c>
      <c r="E56" s="86">
        <v>198.54</v>
      </c>
      <c r="F56" s="91"/>
      <c r="G56" s="92"/>
      <c r="H56" s="89">
        <f>G56+F56</f>
        <v>0</v>
      </c>
      <c r="I56" s="87">
        <f t="shared" si="0"/>
        <v>7997.1912</v>
      </c>
      <c r="J56" s="87">
        <f t="shared" si="1"/>
        <v>0</v>
      </c>
      <c r="K56" s="87">
        <f t="shared" si="2"/>
        <v>0</v>
      </c>
      <c r="L56" s="87">
        <f>K56+J56</f>
        <v>0</v>
      </c>
    </row>
    <row r="57" spans="1:12" s="53" customFormat="1" ht="36">
      <c r="A57" s="103" t="s">
        <v>122</v>
      </c>
      <c r="B57" s="94" t="s">
        <v>53</v>
      </c>
      <c r="C57" s="93" t="s">
        <v>17</v>
      </c>
      <c r="D57" s="85">
        <v>41.21</v>
      </c>
      <c r="E57" s="86">
        <v>191.28</v>
      </c>
      <c r="F57" s="91"/>
      <c r="G57" s="92"/>
      <c r="H57" s="89">
        <f>G57+F57</f>
        <v>0</v>
      </c>
      <c r="I57" s="87">
        <f t="shared" si="0"/>
        <v>7882.6488</v>
      </c>
      <c r="J57" s="87">
        <f t="shared" si="1"/>
        <v>0</v>
      </c>
      <c r="K57" s="87">
        <f t="shared" si="2"/>
        <v>0</v>
      </c>
      <c r="L57" s="87">
        <f>K57+J57</f>
        <v>0</v>
      </c>
    </row>
    <row r="58" spans="1:12" s="53" customFormat="1" ht="48">
      <c r="A58" s="103" t="s">
        <v>123</v>
      </c>
      <c r="B58" s="94" t="s">
        <v>54</v>
      </c>
      <c r="C58" s="83" t="s">
        <v>16</v>
      </c>
      <c r="D58" s="85">
        <v>61.22</v>
      </c>
      <c r="E58" s="86">
        <v>317.18</v>
      </c>
      <c r="F58" s="91"/>
      <c r="G58" s="92"/>
      <c r="H58" s="89">
        <f>G58+F58</f>
        <v>0</v>
      </c>
      <c r="I58" s="87">
        <f t="shared" si="0"/>
        <v>19417.7596</v>
      </c>
      <c r="J58" s="87">
        <f t="shared" si="1"/>
        <v>0</v>
      </c>
      <c r="K58" s="87">
        <f t="shared" si="2"/>
        <v>0</v>
      </c>
      <c r="L58" s="87">
        <f>K58+J58</f>
        <v>0</v>
      </c>
    </row>
    <row r="59" spans="1:12" s="53" customFormat="1" ht="12.75">
      <c r="A59" s="79" t="s">
        <v>124</v>
      </c>
      <c r="B59" s="82" t="s">
        <v>55</v>
      </c>
      <c r="C59" s="79" t="s">
        <v>46</v>
      </c>
      <c r="D59" s="81"/>
      <c r="E59" s="90"/>
      <c r="F59" s="81"/>
      <c r="G59" s="81"/>
      <c r="H59" s="81"/>
      <c r="I59" s="81"/>
      <c r="J59" s="81"/>
      <c r="K59" s="81"/>
      <c r="L59" s="81"/>
    </row>
    <row r="60" spans="1:12" s="53" customFormat="1" ht="24">
      <c r="A60" s="97" t="s">
        <v>125</v>
      </c>
      <c r="B60" s="96" t="s">
        <v>56</v>
      </c>
      <c r="C60" s="95" t="s">
        <v>16</v>
      </c>
      <c r="D60" s="85">
        <v>90.58</v>
      </c>
      <c r="E60" s="86">
        <v>14.4</v>
      </c>
      <c r="F60" s="91">
        <v>2.16</v>
      </c>
      <c r="G60" s="92"/>
      <c r="H60" s="89">
        <f>G60+F60</f>
        <v>2.16</v>
      </c>
      <c r="I60" s="87">
        <f t="shared" si="0"/>
        <v>1304.352</v>
      </c>
      <c r="J60" s="87">
        <f t="shared" si="1"/>
        <v>195.6528</v>
      </c>
      <c r="K60" s="87">
        <f t="shared" si="2"/>
        <v>0</v>
      </c>
      <c r="L60" s="87">
        <f>K60+J60</f>
        <v>195.6528</v>
      </c>
    </row>
    <row r="61" spans="1:12" s="53" customFormat="1" ht="36">
      <c r="A61" s="93" t="s">
        <v>126</v>
      </c>
      <c r="B61" s="98" t="s">
        <v>57</v>
      </c>
      <c r="C61" s="97" t="s">
        <v>58</v>
      </c>
      <c r="D61" s="85">
        <v>696.86</v>
      </c>
      <c r="E61" s="86">
        <v>3.72</v>
      </c>
      <c r="F61" s="91">
        <v>0</v>
      </c>
      <c r="G61" s="92"/>
      <c r="H61" s="89">
        <f>G61+F61</f>
        <v>0</v>
      </c>
      <c r="I61" s="87">
        <f t="shared" si="0"/>
        <v>2592.3192000000004</v>
      </c>
      <c r="J61" s="87">
        <f t="shared" si="1"/>
        <v>0</v>
      </c>
      <c r="K61" s="87">
        <f t="shared" si="2"/>
        <v>0</v>
      </c>
      <c r="L61" s="87">
        <f>K61+J61</f>
        <v>0</v>
      </c>
    </row>
    <row r="62" spans="1:12" s="53" customFormat="1" ht="48">
      <c r="A62" s="93" t="s">
        <v>127</v>
      </c>
      <c r="B62" s="98" t="s">
        <v>59</v>
      </c>
      <c r="C62" s="97" t="s">
        <v>58</v>
      </c>
      <c r="D62" s="85">
        <v>647.71</v>
      </c>
      <c r="E62" s="86">
        <v>19.23</v>
      </c>
      <c r="F62" s="91">
        <v>19.23</v>
      </c>
      <c r="G62" s="92"/>
      <c r="H62" s="89">
        <f>G62+F62</f>
        <v>19.23</v>
      </c>
      <c r="I62" s="87">
        <f t="shared" si="0"/>
        <v>12455.463300000001</v>
      </c>
      <c r="J62" s="87">
        <f t="shared" si="1"/>
        <v>12455.463300000001</v>
      </c>
      <c r="K62" s="87">
        <f t="shared" si="2"/>
        <v>0</v>
      </c>
      <c r="L62" s="87">
        <f>K62+J62</f>
        <v>12455.463300000001</v>
      </c>
    </row>
    <row r="63" spans="1:12" s="53" customFormat="1" ht="12.75">
      <c r="A63" s="79" t="s">
        <v>128</v>
      </c>
      <c r="B63" s="82" t="s">
        <v>64</v>
      </c>
      <c r="C63" s="79" t="s">
        <v>46</v>
      </c>
      <c r="D63" s="81"/>
      <c r="E63" s="90"/>
      <c r="F63" s="81"/>
      <c r="G63" s="81"/>
      <c r="H63" s="81"/>
      <c r="I63" s="81"/>
      <c r="J63" s="81"/>
      <c r="K63" s="81"/>
      <c r="L63" s="81"/>
    </row>
    <row r="64" spans="1:12" s="53" customFormat="1" ht="12.75">
      <c r="A64" s="79" t="s">
        <v>129</v>
      </c>
      <c r="B64" s="82" t="s">
        <v>50</v>
      </c>
      <c r="C64" s="79" t="s">
        <v>46</v>
      </c>
      <c r="D64" s="81"/>
      <c r="E64" s="90"/>
      <c r="F64" s="81"/>
      <c r="G64" s="81"/>
      <c r="H64" s="81"/>
      <c r="I64" s="81"/>
      <c r="J64" s="81"/>
      <c r="K64" s="81"/>
      <c r="L64" s="81"/>
    </row>
    <row r="65" spans="1:12" s="53" customFormat="1" ht="24">
      <c r="A65" s="83" t="s">
        <v>130</v>
      </c>
      <c r="B65" s="84" t="s">
        <v>51</v>
      </c>
      <c r="C65" s="83" t="s">
        <v>16</v>
      </c>
      <c r="D65" s="85">
        <v>1.7</v>
      </c>
      <c r="E65" s="86">
        <v>391.72</v>
      </c>
      <c r="F65" s="91">
        <v>391.72</v>
      </c>
      <c r="G65" s="92"/>
      <c r="H65" s="89">
        <f>G65+F65</f>
        <v>391.72</v>
      </c>
      <c r="I65" s="87">
        <f t="shared" si="0"/>
        <v>665.924</v>
      </c>
      <c r="J65" s="87">
        <f t="shared" si="1"/>
        <v>665.924</v>
      </c>
      <c r="K65" s="87">
        <f t="shared" si="2"/>
        <v>0</v>
      </c>
      <c r="L65" s="87">
        <f>K65+J65</f>
        <v>665.924</v>
      </c>
    </row>
    <row r="66" spans="1:12" s="53" customFormat="1" ht="60">
      <c r="A66" s="93" t="s">
        <v>131</v>
      </c>
      <c r="B66" s="84" t="s">
        <v>52</v>
      </c>
      <c r="C66" s="83" t="s">
        <v>17</v>
      </c>
      <c r="D66" s="85">
        <v>40.28</v>
      </c>
      <c r="E66" s="86">
        <v>204.92</v>
      </c>
      <c r="F66" s="91">
        <v>190.001824</v>
      </c>
      <c r="G66" s="92"/>
      <c r="H66" s="89">
        <f>G66+F66</f>
        <v>190.001824</v>
      </c>
      <c r="I66" s="87">
        <f t="shared" si="0"/>
        <v>8254.177599999999</v>
      </c>
      <c r="J66" s="87">
        <f t="shared" si="1"/>
        <v>7653.27347072</v>
      </c>
      <c r="K66" s="87">
        <f t="shared" si="2"/>
        <v>0</v>
      </c>
      <c r="L66" s="87">
        <f>K66+J66</f>
        <v>7653.27347072</v>
      </c>
    </row>
    <row r="67" spans="1:12" s="53" customFormat="1" ht="36">
      <c r="A67" s="93" t="s">
        <v>132</v>
      </c>
      <c r="B67" s="94" t="s">
        <v>53</v>
      </c>
      <c r="C67" s="93" t="s">
        <v>17</v>
      </c>
      <c r="D67" s="85">
        <v>41.21</v>
      </c>
      <c r="E67" s="86">
        <v>191.86</v>
      </c>
      <c r="F67" s="91">
        <v>190.018144</v>
      </c>
      <c r="G67" s="92"/>
      <c r="H67" s="89">
        <f>G67+F67</f>
        <v>190.018144</v>
      </c>
      <c r="I67" s="87">
        <f t="shared" si="0"/>
        <v>7906.5506000000005</v>
      </c>
      <c r="J67" s="87">
        <f t="shared" si="1"/>
        <v>7830.647714240001</v>
      </c>
      <c r="K67" s="87">
        <f t="shared" si="2"/>
        <v>0</v>
      </c>
      <c r="L67" s="87">
        <f>K67+J67</f>
        <v>7830.647714240001</v>
      </c>
    </row>
    <row r="68" spans="1:12" s="53" customFormat="1" ht="48">
      <c r="A68" s="83" t="s">
        <v>133</v>
      </c>
      <c r="B68" s="94" t="s">
        <v>54</v>
      </c>
      <c r="C68" s="83" t="s">
        <v>16</v>
      </c>
      <c r="D68" s="85">
        <v>61.22</v>
      </c>
      <c r="E68" s="86">
        <v>334.16</v>
      </c>
      <c r="F68" s="91">
        <v>334.16</v>
      </c>
      <c r="G68" s="92"/>
      <c r="H68" s="89">
        <f>G68+F68</f>
        <v>334.16</v>
      </c>
      <c r="I68" s="87">
        <f t="shared" si="0"/>
        <v>20457.2752</v>
      </c>
      <c r="J68" s="87">
        <f t="shared" si="1"/>
        <v>20457.2752</v>
      </c>
      <c r="K68" s="87">
        <f t="shared" si="2"/>
        <v>0</v>
      </c>
      <c r="L68" s="87">
        <f>K68+J68</f>
        <v>20457.2752</v>
      </c>
    </row>
    <row r="69" spans="1:12" s="53" customFormat="1" ht="12.75">
      <c r="A69" s="79" t="s">
        <v>134</v>
      </c>
      <c r="B69" s="82" t="s">
        <v>55</v>
      </c>
      <c r="C69" s="79" t="s">
        <v>46</v>
      </c>
      <c r="D69" s="81"/>
      <c r="E69" s="90"/>
      <c r="F69" s="81"/>
      <c r="G69" s="81"/>
      <c r="H69" s="81"/>
      <c r="I69" s="81"/>
      <c r="J69" s="81"/>
      <c r="K69" s="81"/>
      <c r="L69" s="81"/>
    </row>
    <row r="70" spans="1:12" s="53" customFormat="1" ht="24">
      <c r="A70" s="93" t="s">
        <v>135</v>
      </c>
      <c r="B70" s="96" t="s">
        <v>56</v>
      </c>
      <c r="C70" s="95" t="s">
        <v>16</v>
      </c>
      <c r="D70" s="85">
        <v>90.58</v>
      </c>
      <c r="E70" s="86">
        <v>14.4</v>
      </c>
      <c r="F70" s="91">
        <v>14.4</v>
      </c>
      <c r="G70" s="92"/>
      <c r="H70" s="89">
        <f>G70+F70</f>
        <v>14.4</v>
      </c>
      <c r="I70" s="87">
        <f t="shared" si="0"/>
        <v>1304.352</v>
      </c>
      <c r="J70" s="87">
        <f t="shared" si="1"/>
        <v>1304.352</v>
      </c>
      <c r="K70" s="87">
        <f t="shared" si="2"/>
        <v>0</v>
      </c>
      <c r="L70" s="87">
        <f>K70+J70</f>
        <v>1304.352</v>
      </c>
    </row>
    <row r="71" spans="1:12" s="53" customFormat="1" ht="36">
      <c r="A71" s="83" t="s">
        <v>136</v>
      </c>
      <c r="B71" s="98" t="s">
        <v>57</v>
      </c>
      <c r="C71" s="97" t="s">
        <v>58</v>
      </c>
      <c r="D71" s="85">
        <v>696.86</v>
      </c>
      <c r="E71" s="86">
        <v>3.81</v>
      </c>
      <c r="F71" s="91">
        <v>0</v>
      </c>
      <c r="G71" s="92"/>
      <c r="H71" s="89">
        <f>G71+F71</f>
        <v>0</v>
      </c>
      <c r="I71" s="87">
        <f t="shared" si="0"/>
        <v>2655.0366</v>
      </c>
      <c r="J71" s="87">
        <f t="shared" si="1"/>
        <v>0</v>
      </c>
      <c r="K71" s="87">
        <f t="shared" si="2"/>
        <v>0</v>
      </c>
      <c r="L71" s="87">
        <f>K71+J71</f>
        <v>0</v>
      </c>
    </row>
    <row r="72" spans="1:12" s="53" customFormat="1" ht="48">
      <c r="A72" s="83" t="s">
        <v>137</v>
      </c>
      <c r="B72" s="98" t="s">
        <v>59</v>
      </c>
      <c r="C72" s="97" t="s">
        <v>58</v>
      </c>
      <c r="D72" s="85">
        <v>647.71</v>
      </c>
      <c r="E72" s="86">
        <v>19.73</v>
      </c>
      <c r="F72" s="91">
        <v>19.73</v>
      </c>
      <c r="G72" s="92"/>
      <c r="H72" s="89">
        <f>G72+F72</f>
        <v>19.73</v>
      </c>
      <c r="I72" s="87">
        <f t="shared" si="0"/>
        <v>12779.3183</v>
      </c>
      <c r="J72" s="87">
        <f t="shared" si="1"/>
        <v>12779.3183</v>
      </c>
      <c r="K72" s="87">
        <f t="shared" si="2"/>
        <v>0</v>
      </c>
      <c r="L72" s="87">
        <f>K72+J72</f>
        <v>12779.3183</v>
      </c>
    </row>
    <row r="73" spans="1:12" s="53" customFormat="1" ht="12.75">
      <c r="A73" s="79" t="s">
        <v>138</v>
      </c>
      <c r="B73" s="82" t="s">
        <v>65</v>
      </c>
      <c r="C73" s="79" t="s">
        <v>46</v>
      </c>
      <c r="D73" s="81"/>
      <c r="E73" s="90">
        <v>0</v>
      </c>
      <c r="F73" s="81"/>
      <c r="G73" s="81"/>
      <c r="H73" s="81"/>
      <c r="I73" s="81"/>
      <c r="J73" s="81"/>
      <c r="K73" s="81"/>
      <c r="L73" s="81"/>
    </row>
    <row r="74" spans="1:12" s="53" customFormat="1" ht="12.75">
      <c r="A74" s="79" t="s">
        <v>139</v>
      </c>
      <c r="B74" s="100" t="s">
        <v>50</v>
      </c>
      <c r="C74" s="99" t="s">
        <v>46</v>
      </c>
      <c r="D74" s="101"/>
      <c r="E74" s="90"/>
      <c r="F74" s="81"/>
      <c r="G74" s="81"/>
      <c r="H74" s="81"/>
      <c r="I74" s="81"/>
      <c r="J74" s="81"/>
      <c r="K74" s="81"/>
      <c r="L74" s="81"/>
    </row>
    <row r="75" spans="1:13" s="53" customFormat="1" ht="24">
      <c r="A75" s="83" t="s">
        <v>140</v>
      </c>
      <c r="B75" s="84" t="s">
        <v>51</v>
      </c>
      <c r="C75" s="83" t="s">
        <v>16</v>
      </c>
      <c r="D75" s="85">
        <v>1.7</v>
      </c>
      <c r="E75" s="86">
        <v>979.02</v>
      </c>
      <c r="F75" s="91">
        <v>979.02</v>
      </c>
      <c r="G75" s="109"/>
      <c r="H75" s="89">
        <f>G75+F75</f>
        <v>979.02</v>
      </c>
      <c r="I75" s="87">
        <f t="shared" si="0"/>
        <v>1664.3339999999998</v>
      </c>
      <c r="J75" s="87">
        <f t="shared" si="1"/>
        <v>1664.3339999999998</v>
      </c>
      <c r="K75" s="87">
        <f t="shared" si="2"/>
        <v>0</v>
      </c>
      <c r="L75" s="87">
        <f>K75+J75</f>
        <v>1664.3339999999998</v>
      </c>
      <c r="M75" s="53">
        <v>1664.3339999999998</v>
      </c>
    </row>
    <row r="76" spans="1:13" s="53" customFormat="1" ht="60">
      <c r="A76" s="93" t="s">
        <v>141</v>
      </c>
      <c r="B76" s="84" t="s">
        <v>52</v>
      </c>
      <c r="C76" s="83" t="s">
        <v>17</v>
      </c>
      <c r="D76" s="85">
        <v>40.28</v>
      </c>
      <c r="E76" s="86">
        <v>470.18</v>
      </c>
      <c r="F76" s="91">
        <v>455.980564</v>
      </c>
      <c r="G76" s="109"/>
      <c r="H76" s="89">
        <f>G76+F76</f>
        <v>455.980564</v>
      </c>
      <c r="I76" s="87">
        <f t="shared" si="0"/>
        <v>18938.8504</v>
      </c>
      <c r="J76" s="87">
        <f t="shared" si="1"/>
        <v>18366.89711792</v>
      </c>
      <c r="K76" s="87">
        <f t="shared" si="2"/>
        <v>0</v>
      </c>
      <c r="L76" s="87">
        <f>K76+J76</f>
        <v>18366.89711792</v>
      </c>
      <c r="M76" s="53">
        <v>18366.89711792</v>
      </c>
    </row>
    <row r="77" spans="1:13" s="53" customFormat="1" ht="36">
      <c r="A77" s="83" t="s">
        <v>142</v>
      </c>
      <c r="B77" s="94" t="s">
        <v>53</v>
      </c>
      <c r="C77" s="93" t="s">
        <v>17</v>
      </c>
      <c r="D77" s="85">
        <v>41.21</v>
      </c>
      <c r="E77" s="86">
        <v>454.39</v>
      </c>
      <c r="F77" s="91">
        <v>454.39</v>
      </c>
      <c r="G77" s="109"/>
      <c r="H77" s="89">
        <f>G77+F77</f>
        <v>454.39</v>
      </c>
      <c r="I77" s="87">
        <f t="shared" si="0"/>
        <v>18725.4119</v>
      </c>
      <c r="J77" s="87">
        <f t="shared" si="1"/>
        <v>18725.4119</v>
      </c>
      <c r="K77" s="87">
        <f t="shared" si="2"/>
        <v>0</v>
      </c>
      <c r="L77" s="87">
        <f>K77+J77</f>
        <v>18725.4119</v>
      </c>
      <c r="M77" s="53">
        <v>18725.4119</v>
      </c>
    </row>
    <row r="78" spans="1:13" s="53" customFormat="1" ht="48">
      <c r="A78" s="83" t="s">
        <v>143</v>
      </c>
      <c r="B78" s="94" t="s">
        <v>54</v>
      </c>
      <c r="C78" s="83" t="s">
        <v>16</v>
      </c>
      <c r="D78" s="85">
        <v>61.22</v>
      </c>
      <c r="E78" s="86">
        <v>842.7</v>
      </c>
      <c r="F78" s="91">
        <v>842.7</v>
      </c>
      <c r="G78" s="109"/>
      <c r="H78" s="89">
        <f>G78+F78</f>
        <v>842.7</v>
      </c>
      <c r="I78" s="87">
        <f t="shared" si="0"/>
        <v>51590.094000000005</v>
      </c>
      <c r="J78" s="87">
        <f t="shared" si="1"/>
        <v>51590.094000000005</v>
      </c>
      <c r="K78" s="87">
        <f t="shared" si="2"/>
        <v>0</v>
      </c>
      <c r="L78" s="87">
        <f>K78+J78</f>
        <v>51590.094000000005</v>
      </c>
      <c r="M78" s="53">
        <v>51590.094000000005</v>
      </c>
    </row>
    <row r="79" spans="1:12" s="53" customFormat="1" ht="12.75">
      <c r="A79" s="79" t="s">
        <v>144</v>
      </c>
      <c r="B79" s="100" t="s">
        <v>55</v>
      </c>
      <c r="C79" s="99" t="s">
        <v>46</v>
      </c>
      <c r="D79" s="81"/>
      <c r="E79" s="90"/>
      <c r="F79" s="81"/>
      <c r="G79" s="81"/>
      <c r="H79" s="81"/>
      <c r="I79" s="81"/>
      <c r="J79" s="81"/>
      <c r="K79" s="81"/>
      <c r="L79" s="81"/>
    </row>
    <row r="80" spans="1:12" s="53" customFormat="1" ht="24">
      <c r="A80" s="93" t="s">
        <v>145</v>
      </c>
      <c r="B80" s="96" t="s">
        <v>56</v>
      </c>
      <c r="C80" s="95" t="s">
        <v>16</v>
      </c>
      <c r="D80" s="85">
        <v>90.58</v>
      </c>
      <c r="E80" s="86">
        <v>15.6</v>
      </c>
      <c r="F80" s="91"/>
      <c r="G80" s="92"/>
      <c r="H80" s="89">
        <f aca="true" t="shared" si="3" ref="H80:H118">G80+F80</f>
        <v>0</v>
      </c>
      <c r="I80" s="87">
        <f aca="true" t="shared" si="4" ref="I80:I118">E80*D80</f>
        <v>1413.048</v>
      </c>
      <c r="J80" s="87">
        <f aca="true" t="shared" si="5" ref="J80:J118">F80*D80</f>
        <v>0</v>
      </c>
      <c r="K80" s="87">
        <f aca="true" t="shared" si="6" ref="K80:K118">D80*G80</f>
        <v>0</v>
      </c>
      <c r="L80" s="87">
        <f aca="true" t="shared" si="7" ref="L80:L118">K80+J80</f>
        <v>0</v>
      </c>
    </row>
    <row r="81" spans="1:12" s="53" customFormat="1" ht="36">
      <c r="A81" s="83" t="s">
        <v>146</v>
      </c>
      <c r="B81" s="98" t="s">
        <v>57</v>
      </c>
      <c r="C81" s="97" t="s">
        <v>58</v>
      </c>
      <c r="D81" s="85">
        <v>696.86</v>
      </c>
      <c r="E81" s="86">
        <v>9.06</v>
      </c>
      <c r="F81" s="91"/>
      <c r="G81" s="92"/>
      <c r="H81" s="89">
        <f t="shared" si="3"/>
        <v>0</v>
      </c>
      <c r="I81" s="87">
        <f t="shared" si="4"/>
        <v>6313.551600000001</v>
      </c>
      <c r="J81" s="87">
        <f t="shared" si="5"/>
        <v>0</v>
      </c>
      <c r="K81" s="87">
        <f t="shared" si="6"/>
        <v>0</v>
      </c>
      <c r="L81" s="87">
        <f t="shared" si="7"/>
        <v>0</v>
      </c>
    </row>
    <row r="82" spans="1:12" s="53" customFormat="1" ht="48">
      <c r="A82" s="83" t="s">
        <v>147</v>
      </c>
      <c r="B82" s="98" t="s">
        <v>59</v>
      </c>
      <c r="C82" s="97" t="s">
        <v>58</v>
      </c>
      <c r="D82" s="85">
        <v>647.71</v>
      </c>
      <c r="E82" s="86">
        <v>37.97</v>
      </c>
      <c r="F82" s="91"/>
      <c r="G82" s="92"/>
      <c r="H82" s="89">
        <f t="shared" si="3"/>
        <v>0</v>
      </c>
      <c r="I82" s="87">
        <f t="shared" si="4"/>
        <v>24593.5487</v>
      </c>
      <c r="J82" s="87">
        <f t="shared" si="5"/>
        <v>0</v>
      </c>
      <c r="K82" s="87">
        <f t="shared" si="6"/>
        <v>0</v>
      </c>
      <c r="L82" s="87">
        <f t="shared" si="7"/>
        <v>0</v>
      </c>
    </row>
    <row r="83" spans="1:12" s="53" customFormat="1" ht="12.75">
      <c r="A83" s="79" t="s">
        <v>148</v>
      </c>
      <c r="B83" s="82" t="s">
        <v>66</v>
      </c>
      <c r="C83" s="79" t="s">
        <v>46</v>
      </c>
      <c r="D83" s="81"/>
      <c r="E83" s="90"/>
      <c r="F83" s="81"/>
      <c r="G83" s="81"/>
      <c r="H83" s="81"/>
      <c r="I83" s="81"/>
      <c r="J83" s="81"/>
      <c r="K83" s="81"/>
      <c r="L83" s="81"/>
    </row>
    <row r="84" spans="1:12" s="53" customFormat="1" ht="12.75">
      <c r="A84" s="79" t="s">
        <v>149</v>
      </c>
      <c r="B84" s="82" t="s">
        <v>50</v>
      </c>
      <c r="C84" s="79" t="s">
        <v>46</v>
      </c>
      <c r="D84" s="81"/>
      <c r="E84" s="90"/>
      <c r="F84" s="81"/>
      <c r="G84" s="81"/>
      <c r="H84" s="81"/>
      <c r="I84" s="81"/>
      <c r="J84" s="81"/>
      <c r="K84" s="81"/>
      <c r="L84" s="81"/>
    </row>
    <row r="85" spans="1:12" s="53" customFormat="1" ht="24">
      <c r="A85" s="83" t="s">
        <v>150</v>
      </c>
      <c r="B85" s="84" t="s">
        <v>51</v>
      </c>
      <c r="C85" s="83" t="s">
        <v>16</v>
      </c>
      <c r="D85" s="85">
        <v>1.7</v>
      </c>
      <c r="E85" s="86">
        <v>915.2</v>
      </c>
      <c r="F85" s="91">
        <v>915.2</v>
      </c>
      <c r="G85" s="92"/>
      <c r="H85" s="89">
        <f t="shared" si="3"/>
        <v>915.2</v>
      </c>
      <c r="I85" s="87">
        <f t="shared" si="4"/>
        <v>1555.8400000000001</v>
      </c>
      <c r="J85" s="87">
        <f t="shared" si="5"/>
        <v>1555.8400000000001</v>
      </c>
      <c r="K85" s="87">
        <f t="shared" si="6"/>
        <v>0</v>
      </c>
      <c r="L85" s="87">
        <f t="shared" si="7"/>
        <v>1555.8400000000001</v>
      </c>
    </row>
    <row r="86" spans="1:12" s="53" customFormat="1" ht="60">
      <c r="A86" s="83" t="s">
        <v>151</v>
      </c>
      <c r="B86" s="84" t="s">
        <v>52</v>
      </c>
      <c r="C86" s="83" t="s">
        <v>17</v>
      </c>
      <c r="D86" s="85">
        <v>40.28</v>
      </c>
      <c r="E86" s="86">
        <v>464.44</v>
      </c>
      <c r="F86" s="91">
        <v>456.08008</v>
      </c>
      <c r="G86" s="92"/>
      <c r="H86" s="89">
        <f t="shared" si="3"/>
        <v>456.08008</v>
      </c>
      <c r="I86" s="87">
        <f t="shared" si="4"/>
        <v>18707.643200000002</v>
      </c>
      <c r="J86" s="87">
        <f t="shared" si="5"/>
        <v>18370.9056224</v>
      </c>
      <c r="K86" s="87">
        <f t="shared" si="6"/>
        <v>0</v>
      </c>
      <c r="L86" s="87">
        <f t="shared" si="7"/>
        <v>18370.9056224</v>
      </c>
    </row>
    <row r="87" spans="1:12" s="53" customFormat="1" ht="36">
      <c r="A87" s="83" t="s">
        <v>152</v>
      </c>
      <c r="B87" s="94" t="s">
        <v>53</v>
      </c>
      <c r="C87" s="93" t="s">
        <v>17</v>
      </c>
      <c r="D87" s="85">
        <v>41.21</v>
      </c>
      <c r="E87" s="86">
        <v>457.6</v>
      </c>
      <c r="F87" s="91">
        <v>455.99840000000006</v>
      </c>
      <c r="G87" s="92"/>
      <c r="H87" s="89">
        <f t="shared" si="3"/>
        <v>455.99840000000006</v>
      </c>
      <c r="I87" s="87">
        <f t="shared" si="4"/>
        <v>18857.696</v>
      </c>
      <c r="J87" s="87">
        <f t="shared" si="5"/>
        <v>18791.694064000003</v>
      </c>
      <c r="K87" s="87">
        <f t="shared" si="6"/>
        <v>0</v>
      </c>
      <c r="L87" s="87">
        <f t="shared" si="7"/>
        <v>18791.694064000003</v>
      </c>
    </row>
    <row r="88" spans="1:12" s="53" customFormat="1" ht="48">
      <c r="A88" s="97" t="s">
        <v>153</v>
      </c>
      <c r="B88" s="94" t="s">
        <v>54</v>
      </c>
      <c r="C88" s="83" t="s">
        <v>16</v>
      </c>
      <c r="D88" s="85">
        <v>61.22</v>
      </c>
      <c r="E88" s="86">
        <v>777.92</v>
      </c>
      <c r="F88" s="91">
        <v>777.92</v>
      </c>
      <c r="G88" s="92"/>
      <c r="H88" s="89">
        <f t="shared" si="3"/>
        <v>777.92</v>
      </c>
      <c r="I88" s="87">
        <f t="shared" si="4"/>
        <v>47624.2624</v>
      </c>
      <c r="J88" s="87">
        <f t="shared" si="5"/>
        <v>47624.2624</v>
      </c>
      <c r="K88" s="87">
        <f t="shared" si="6"/>
        <v>0</v>
      </c>
      <c r="L88" s="87">
        <f t="shared" si="7"/>
        <v>47624.2624</v>
      </c>
    </row>
    <row r="89" spans="1:12" s="53" customFormat="1" ht="12.75">
      <c r="A89" s="79" t="s">
        <v>154</v>
      </c>
      <c r="B89" s="82" t="s">
        <v>55</v>
      </c>
      <c r="C89" s="79" t="s">
        <v>46</v>
      </c>
      <c r="D89" s="81"/>
      <c r="E89" s="90"/>
      <c r="F89" s="81"/>
      <c r="G89" s="81"/>
      <c r="H89" s="81"/>
      <c r="I89" s="81"/>
      <c r="J89" s="81"/>
      <c r="K89" s="81"/>
      <c r="L89" s="81"/>
    </row>
    <row r="90" spans="1:12" s="53" customFormat="1" ht="24">
      <c r="A90" s="93" t="s">
        <v>155</v>
      </c>
      <c r="B90" s="96" t="s">
        <v>56</v>
      </c>
      <c r="C90" s="95" t="s">
        <v>16</v>
      </c>
      <c r="D90" s="85">
        <v>90.58</v>
      </c>
      <c r="E90" s="86">
        <v>15.6</v>
      </c>
      <c r="F90" s="91"/>
      <c r="G90" s="92"/>
      <c r="H90" s="89">
        <f t="shared" si="3"/>
        <v>0</v>
      </c>
      <c r="I90" s="87">
        <f t="shared" si="4"/>
        <v>1413.048</v>
      </c>
      <c r="J90" s="87">
        <f t="shared" si="5"/>
        <v>0</v>
      </c>
      <c r="K90" s="87">
        <f t="shared" si="6"/>
        <v>0</v>
      </c>
      <c r="L90" s="87">
        <f t="shared" si="7"/>
        <v>0</v>
      </c>
    </row>
    <row r="91" spans="1:12" s="53" customFormat="1" ht="36">
      <c r="A91" s="83" t="s">
        <v>156</v>
      </c>
      <c r="B91" s="98" t="s">
        <v>57</v>
      </c>
      <c r="C91" s="97" t="s">
        <v>58</v>
      </c>
      <c r="D91" s="85">
        <v>696.86</v>
      </c>
      <c r="E91" s="86">
        <v>8.99</v>
      </c>
      <c r="F91" s="91"/>
      <c r="G91" s="92"/>
      <c r="H91" s="89">
        <f t="shared" si="3"/>
        <v>0</v>
      </c>
      <c r="I91" s="87">
        <f t="shared" si="4"/>
        <v>6264.7714000000005</v>
      </c>
      <c r="J91" s="87">
        <f t="shared" si="5"/>
        <v>0</v>
      </c>
      <c r="K91" s="87">
        <f t="shared" si="6"/>
        <v>0</v>
      </c>
      <c r="L91" s="87">
        <f t="shared" si="7"/>
        <v>0</v>
      </c>
    </row>
    <row r="92" spans="1:12" s="53" customFormat="1" ht="48">
      <c r="A92" s="83" t="s">
        <v>157</v>
      </c>
      <c r="B92" s="98" t="s">
        <v>59</v>
      </c>
      <c r="C92" s="97" t="s">
        <v>58</v>
      </c>
      <c r="D92" s="85">
        <v>647.71</v>
      </c>
      <c r="E92" s="86">
        <v>38.22</v>
      </c>
      <c r="F92" s="91"/>
      <c r="G92" s="92"/>
      <c r="H92" s="89">
        <f t="shared" si="3"/>
        <v>0</v>
      </c>
      <c r="I92" s="87">
        <f t="shared" si="4"/>
        <v>24755.4762</v>
      </c>
      <c r="J92" s="87">
        <f t="shared" si="5"/>
        <v>0</v>
      </c>
      <c r="K92" s="87">
        <f t="shared" si="6"/>
        <v>0</v>
      </c>
      <c r="L92" s="87">
        <f t="shared" si="7"/>
        <v>0</v>
      </c>
    </row>
    <row r="93" spans="1:12" s="53" customFormat="1" ht="12.75">
      <c r="A93" s="79" t="s">
        <v>158</v>
      </c>
      <c r="B93" s="82" t="s">
        <v>67</v>
      </c>
      <c r="C93" s="79" t="s">
        <v>46</v>
      </c>
      <c r="D93" s="81"/>
      <c r="E93" s="90"/>
      <c r="F93" s="81"/>
      <c r="G93" s="81"/>
      <c r="H93" s="81"/>
      <c r="I93" s="81"/>
      <c r="J93" s="81"/>
      <c r="K93" s="81"/>
      <c r="L93" s="81"/>
    </row>
    <row r="94" spans="1:12" s="53" customFormat="1" ht="12.75">
      <c r="A94" s="79" t="s">
        <v>159</v>
      </c>
      <c r="B94" s="82" t="s">
        <v>50</v>
      </c>
      <c r="C94" s="79" t="s">
        <v>46</v>
      </c>
      <c r="D94" s="81"/>
      <c r="E94" s="90"/>
      <c r="F94" s="81"/>
      <c r="G94" s="81"/>
      <c r="H94" s="81"/>
      <c r="I94" s="81"/>
      <c r="J94" s="81"/>
      <c r="K94" s="81"/>
      <c r="L94" s="81"/>
    </row>
    <row r="95" spans="1:12" s="53" customFormat="1" ht="24">
      <c r="A95" s="97" t="s">
        <v>160</v>
      </c>
      <c r="B95" s="84" t="s">
        <v>51</v>
      </c>
      <c r="C95" s="83" t="s">
        <v>16</v>
      </c>
      <c r="D95" s="85">
        <v>1.7</v>
      </c>
      <c r="E95" s="86">
        <v>999.67</v>
      </c>
      <c r="F95" s="105">
        <v>470.044834</v>
      </c>
      <c r="G95" s="92"/>
      <c r="H95" s="89">
        <f t="shared" si="3"/>
        <v>470.044834</v>
      </c>
      <c r="I95" s="87">
        <f t="shared" si="4"/>
        <v>1699.4389999999999</v>
      </c>
      <c r="J95" s="87">
        <f t="shared" si="5"/>
        <v>799.0762178</v>
      </c>
      <c r="K95" s="87">
        <f t="shared" si="6"/>
        <v>0</v>
      </c>
      <c r="L95" s="87">
        <f t="shared" si="7"/>
        <v>799.0762178</v>
      </c>
    </row>
    <row r="96" spans="1:12" s="53" customFormat="1" ht="60">
      <c r="A96" s="83" t="s">
        <v>161</v>
      </c>
      <c r="B96" s="84" t="s">
        <v>52</v>
      </c>
      <c r="C96" s="83" t="s">
        <v>17</v>
      </c>
      <c r="D96" s="85">
        <v>40.28</v>
      </c>
      <c r="E96" s="86">
        <v>292.38</v>
      </c>
      <c r="F96" s="105">
        <v>188.00034</v>
      </c>
      <c r="G96" s="92"/>
      <c r="H96" s="89">
        <f t="shared" si="3"/>
        <v>188.00034</v>
      </c>
      <c r="I96" s="87">
        <f t="shared" si="4"/>
        <v>11777.0664</v>
      </c>
      <c r="J96" s="87">
        <f t="shared" si="5"/>
        <v>7572.6536952</v>
      </c>
      <c r="K96" s="87">
        <f t="shared" si="6"/>
        <v>0</v>
      </c>
      <c r="L96" s="87">
        <f t="shared" si="7"/>
        <v>7572.6536952</v>
      </c>
    </row>
    <row r="97" spans="1:12" s="53" customFormat="1" ht="36">
      <c r="A97" s="93" t="s">
        <v>162</v>
      </c>
      <c r="B97" s="94" t="s">
        <v>53</v>
      </c>
      <c r="C97" s="93" t="s">
        <v>17</v>
      </c>
      <c r="D97" s="85">
        <v>41.21</v>
      </c>
      <c r="E97" s="86">
        <v>269.62</v>
      </c>
      <c r="F97" s="105">
        <v>194.503868</v>
      </c>
      <c r="G97" s="92"/>
      <c r="H97" s="89">
        <f t="shared" si="3"/>
        <v>194.503868</v>
      </c>
      <c r="I97" s="87">
        <f t="shared" si="4"/>
        <v>11111.040200000001</v>
      </c>
      <c r="J97" s="87">
        <f t="shared" si="5"/>
        <v>8015.5044002800005</v>
      </c>
      <c r="K97" s="87">
        <f t="shared" si="6"/>
        <v>0</v>
      </c>
      <c r="L97" s="87">
        <f t="shared" si="7"/>
        <v>8015.5044002800005</v>
      </c>
    </row>
    <row r="98" spans="1:12" s="53" customFormat="1" ht="48">
      <c r="A98" s="93" t="s">
        <v>163</v>
      </c>
      <c r="B98" s="94" t="s">
        <v>54</v>
      </c>
      <c r="C98" s="83" t="s">
        <v>16</v>
      </c>
      <c r="D98" s="85">
        <v>61.22</v>
      </c>
      <c r="E98" s="86">
        <v>918.78</v>
      </c>
      <c r="F98" s="105">
        <v>470.04784800000004</v>
      </c>
      <c r="G98" s="92"/>
      <c r="H98" s="89">
        <f t="shared" si="3"/>
        <v>470.04784800000004</v>
      </c>
      <c r="I98" s="87">
        <f t="shared" si="4"/>
        <v>56247.711599999995</v>
      </c>
      <c r="J98" s="87">
        <f t="shared" si="5"/>
        <v>28776.32925456</v>
      </c>
      <c r="K98" s="87">
        <f t="shared" si="6"/>
        <v>0</v>
      </c>
      <c r="L98" s="87">
        <f t="shared" si="7"/>
        <v>28776.32925456</v>
      </c>
    </row>
    <row r="99" spans="1:12" s="53" customFormat="1" ht="12.75">
      <c r="A99" s="79" t="s">
        <v>164</v>
      </c>
      <c r="B99" s="82" t="s">
        <v>55</v>
      </c>
      <c r="C99" s="79" t="s">
        <v>46</v>
      </c>
      <c r="D99" s="81"/>
      <c r="E99" s="90"/>
      <c r="F99" s="81"/>
      <c r="G99" s="81"/>
      <c r="H99" s="81"/>
      <c r="I99" s="81"/>
      <c r="J99" s="81"/>
      <c r="K99" s="81"/>
      <c r="L99" s="81"/>
    </row>
    <row r="100" spans="1:12" s="53" customFormat="1" ht="24">
      <c r="A100" s="93" t="s">
        <v>165</v>
      </c>
      <c r="B100" s="96" t="s">
        <v>56</v>
      </c>
      <c r="C100" s="95" t="s">
        <v>16</v>
      </c>
      <c r="D100" s="85">
        <v>90.58</v>
      </c>
      <c r="E100" s="86">
        <v>21.6</v>
      </c>
      <c r="F100" s="91"/>
      <c r="G100" s="92"/>
      <c r="H100" s="89">
        <f t="shared" si="3"/>
        <v>0</v>
      </c>
      <c r="I100" s="87">
        <f t="shared" si="4"/>
        <v>1956.528</v>
      </c>
      <c r="J100" s="87">
        <f t="shared" si="5"/>
        <v>0</v>
      </c>
      <c r="K100" s="87">
        <f t="shared" si="6"/>
        <v>0</v>
      </c>
      <c r="L100" s="87">
        <f t="shared" si="7"/>
        <v>0</v>
      </c>
    </row>
    <row r="101" spans="1:12" s="53" customFormat="1" ht="36">
      <c r="A101" s="83" t="s">
        <v>166</v>
      </c>
      <c r="B101" s="98" t="s">
        <v>57</v>
      </c>
      <c r="C101" s="97" t="s">
        <v>58</v>
      </c>
      <c r="D101" s="85">
        <v>696.86</v>
      </c>
      <c r="E101" s="86">
        <v>5.32</v>
      </c>
      <c r="F101" s="91"/>
      <c r="G101" s="92"/>
      <c r="H101" s="89">
        <f t="shared" si="3"/>
        <v>0</v>
      </c>
      <c r="I101" s="87">
        <f t="shared" si="4"/>
        <v>3707.2952000000005</v>
      </c>
      <c r="J101" s="87">
        <f t="shared" si="5"/>
        <v>0</v>
      </c>
      <c r="K101" s="87">
        <f t="shared" si="6"/>
        <v>0</v>
      </c>
      <c r="L101" s="87">
        <f t="shared" si="7"/>
        <v>0</v>
      </c>
    </row>
    <row r="102" spans="1:12" s="53" customFormat="1" ht="48">
      <c r="A102" s="97" t="s">
        <v>167</v>
      </c>
      <c r="B102" s="98" t="s">
        <v>59</v>
      </c>
      <c r="C102" s="97" t="s">
        <v>58</v>
      </c>
      <c r="D102" s="85">
        <v>647.71</v>
      </c>
      <c r="E102" s="86">
        <v>27.5</v>
      </c>
      <c r="F102" s="91"/>
      <c r="G102" s="92"/>
      <c r="H102" s="89">
        <f t="shared" si="3"/>
        <v>0</v>
      </c>
      <c r="I102" s="87">
        <f t="shared" si="4"/>
        <v>17812.025</v>
      </c>
      <c r="J102" s="87">
        <f t="shared" si="5"/>
        <v>0</v>
      </c>
      <c r="K102" s="87">
        <f t="shared" si="6"/>
        <v>0</v>
      </c>
      <c r="L102" s="87">
        <f t="shared" si="7"/>
        <v>0</v>
      </c>
    </row>
    <row r="103" spans="1:12" s="53" customFormat="1" ht="12.75">
      <c r="A103" s="79" t="s">
        <v>168</v>
      </c>
      <c r="B103" s="82" t="s">
        <v>68</v>
      </c>
      <c r="C103" s="79" t="s">
        <v>46</v>
      </c>
      <c r="D103" s="81"/>
      <c r="E103" s="90"/>
      <c r="F103" s="81"/>
      <c r="G103" s="81"/>
      <c r="H103" s="81"/>
      <c r="I103" s="81"/>
      <c r="J103" s="81"/>
      <c r="K103" s="81"/>
      <c r="L103" s="81"/>
    </row>
    <row r="104" spans="1:12" s="53" customFormat="1" ht="12.75">
      <c r="A104" s="79" t="s">
        <v>169</v>
      </c>
      <c r="B104" s="82" t="s">
        <v>50</v>
      </c>
      <c r="C104" s="79" t="s">
        <v>46</v>
      </c>
      <c r="D104" s="81"/>
      <c r="E104" s="90"/>
      <c r="F104" s="81"/>
      <c r="G104" s="81"/>
      <c r="H104" s="81"/>
      <c r="I104" s="81"/>
      <c r="J104" s="81"/>
      <c r="K104" s="81"/>
      <c r="L104" s="81"/>
    </row>
    <row r="105" spans="1:12" s="53" customFormat="1" ht="24">
      <c r="A105" s="83" t="s">
        <v>170</v>
      </c>
      <c r="B105" s="84" t="s">
        <v>51</v>
      </c>
      <c r="C105" s="83" t="s">
        <v>16</v>
      </c>
      <c r="D105" s="85">
        <v>1.7</v>
      </c>
      <c r="E105" s="86">
        <v>932</v>
      </c>
      <c r="F105" s="91"/>
      <c r="G105" s="92">
        <v>932</v>
      </c>
      <c r="H105" s="89">
        <f t="shared" si="3"/>
        <v>932</v>
      </c>
      <c r="I105" s="87">
        <f t="shared" si="4"/>
        <v>1584.3999999999999</v>
      </c>
      <c r="J105" s="87">
        <f t="shared" si="5"/>
        <v>0</v>
      </c>
      <c r="K105" s="87">
        <f t="shared" si="6"/>
        <v>1584.3999999999999</v>
      </c>
      <c r="L105" s="87">
        <f t="shared" si="7"/>
        <v>1584.3999999999999</v>
      </c>
    </row>
    <row r="106" spans="1:14" s="53" customFormat="1" ht="60">
      <c r="A106" s="83" t="s">
        <v>171</v>
      </c>
      <c r="B106" s="84" t="s">
        <v>52</v>
      </c>
      <c r="C106" s="83" t="s">
        <v>17</v>
      </c>
      <c r="D106" s="85">
        <v>40.28</v>
      </c>
      <c r="E106" s="86">
        <v>472.74</v>
      </c>
      <c r="F106" s="91"/>
      <c r="G106" s="92">
        <v>456.2895</v>
      </c>
      <c r="H106" s="89">
        <f t="shared" si="3"/>
        <v>456.2895</v>
      </c>
      <c r="I106" s="87">
        <f t="shared" si="4"/>
        <v>19041.9672</v>
      </c>
      <c r="J106" s="87">
        <f t="shared" si="5"/>
        <v>0</v>
      </c>
      <c r="K106" s="87">
        <f t="shared" si="6"/>
        <v>18379.34106</v>
      </c>
      <c r="L106" s="87">
        <f t="shared" si="7"/>
        <v>18379.34106</v>
      </c>
      <c r="M106" s="133">
        <v>11.66</v>
      </c>
      <c r="N106" s="134">
        <f>K123</f>
        <v>87241.74106</v>
      </c>
    </row>
    <row r="107" spans="1:14" s="53" customFormat="1" ht="36">
      <c r="A107" s="83" t="s">
        <v>172</v>
      </c>
      <c r="B107" s="94" t="s">
        <v>53</v>
      </c>
      <c r="C107" s="93" t="s">
        <v>17</v>
      </c>
      <c r="D107" s="85">
        <v>41.21</v>
      </c>
      <c r="E107" s="86">
        <v>466</v>
      </c>
      <c r="F107" s="91"/>
      <c r="G107" s="92">
        <v>456</v>
      </c>
      <c r="H107" s="89">
        <f t="shared" si="3"/>
        <v>456</v>
      </c>
      <c r="I107" s="87">
        <f t="shared" si="4"/>
        <v>19203.86</v>
      </c>
      <c r="J107" s="87">
        <f t="shared" si="5"/>
        <v>0</v>
      </c>
      <c r="K107" s="87">
        <f t="shared" si="6"/>
        <v>18791.760000000002</v>
      </c>
      <c r="L107" s="87">
        <f t="shared" si="7"/>
        <v>18791.760000000002</v>
      </c>
      <c r="N107" s="53">
        <v>87241.74</v>
      </c>
    </row>
    <row r="108" spans="1:12" s="53" customFormat="1" ht="48">
      <c r="A108" s="93" t="s">
        <v>173</v>
      </c>
      <c r="B108" s="94" t="s">
        <v>54</v>
      </c>
      <c r="C108" s="83" t="s">
        <v>16</v>
      </c>
      <c r="D108" s="85">
        <v>61.22</v>
      </c>
      <c r="E108" s="86">
        <v>792.2</v>
      </c>
      <c r="F108" s="91"/>
      <c r="G108" s="92">
        <v>792</v>
      </c>
      <c r="H108" s="89">
        <f t="shared" si="3"/>
        <v>792</v>
      </c>
      <c r="I108" s="87">
        <f t="shared" si="4"/>
        <v>48498.484000000004</v>
      </c>
      <c r="J108" s="87">
        <f t="shared" si="5"/>
        <v>0</v>
      </c>
      <c r="K108" s="87">
        <f t="shared" si="6"/>
        <v>48486.24</v>
      </c>
      <c r="L108" s="87">
        <f t="shared" si="7"/>
        <v>48486.24</v>
      </c>
    </row>
    <row r="109" spans="1:12" s="53" customFormat="1" ht="12.75">
      <c r="A109" s="79" t="s">
        <v>174</v>
      </c>
      <c r="B109" s="82" t="s">
        <v>55</v>
      </c>
      <c r="C109" s="79" t="s">
        <v>46</v>
      </c>
      <c r="D109" s="81"/>
      <c r="E109" s="90"/>
      <c r="F109" s="81"/>
      <c r="G109" s="81"/>
      <c r="H109" s="81"/>
      <c r="I109" s="81"/>
      <c r="J109" s="81"/>
      <c r="K109" s="81"/>
      <c r="L109" s="81"/>
    </row>
    <row r="110" spans="1:12" s="53" customFormat="1" ht="24">
      <c r="A110" s="83" t="s">
        <v>175</v>
      </c>
      <c r="B110" s="96" t="s">
        <v>56</v>
      </c>
      <c r="C110" s="95" t="s">
        <v>16</v>
      </c>
      <c r="D110" s="85">
        <v>90.58</v>
      </c>
      <c r="E110" s="86">
        <v>15.6</v>
      </c>
      <c r="F110" s="91"/>
      <c r="G110" s="92"/>
      <c r="H110" s="89">
        <f t="shared" si="3"/>
        <v>0</v>
      </c>
      <c r="I110" s="87">
        <f t="shared" si="4"/>
        <v>1413.048</v>
      </c>
      <c r="J110" s="87">
        <f t="shared" si="5"/>
        <v>0</v>
      </c>
      <c r="K110" s="87">
        <f t="shared" si="6"/>
        <v>0</v>
      </c>
      <c r="L110" s="87">
        <f t="shared" si="7"/>
        <v>0</v>
      </c>
    </row>
    <row r="111" spans="1:12" s="53" customFormat="1" ht="36">
      <c r="A111" s="95" t="s">
        <v>176</v>
      </c>
      <c r="B111" s="98" t="s">
        <v>57</v>
      </c>
      <c r="C111" s="97" t="s">
        <v>58</v>
      </c>
      <c r="D111" s="85">
        <v>696.86</v>
      </c>
      <c r="E111" s="86">
        <v>9.26</v>
      </c>
      <c r="F111" s="91"/>
      <c r="G111" s="92"/>
      <c r="H111" s="89">
        <f t="shared" si="3"/>
        <v>0</v>
      </c>
      <c r="I111" s="87">
        <f t="shared" si="4"/>
        <v>6452.9236</v>
      </c>
      <c r="J111" s="87">
        <f t="shared" si="5"/>
        <v>0</v>
      </c>
      <c r="K111" s="87">
        <f t="shared" si="6"/>
        <v>0</v>
      </c>
      <c r="L111" s="87">
        <f t="shared" si="7"/>
        <v>0</v>
      </c>
    </row>
    <row r="112" spans="1:12" s="53" customFormat="1" ht="48">
      <c r="A112" s="93" t="s">
        <v>177</v>
      </c>
      <c r="B112" s="98" t="s">
        <v>59</v>
      </c>
      <c r="C112" s="97" t="s">
        <v>58</v>
      </c>
      <c r="D112" s="85">
        <v>647.71</v>
      </c>
      <c r="E112" s="86">
        <v>38.93</v>
      </c>
      <c r="F112" s="91"/>
      <c r="G112" s="92"/>
      <c r="H112" s="89">
        <f t="shared" si="3"/>
        <v>0</v>
      </c>
      <c r="I112" s="87">
        <f t="shared" si="4"/>
        <v>25215.350300000002</v>
      </c>
      <c r="J112" s="87">
        <f t="shared" si="5"/>
        <v>0</v>
      </c>
      <c r="K112" s="87">
        <f t="shared" si="6"/>
        <v>0</v>
      </c>
      <c r="L112" s="87">
        <f t="shared" si="7"/>
        <v>0</v>
      </c>
    </row>
    <row r="113" spans="1:12" s="53" customFormat="1" ht="12.75">
      <c r="A113" s="79" t="s">
        <v>178</v>
      </c>
      <c r="B113" s="82" t="s">
        <v>69</v>
      </c>
      <c r="C113" s="79" t="s">
        <v>46</v>
      </c>
      <c r="D113" s="81"/>
      <c r="E113" s="90"/>
      <c r="F113" s="81"/>
      <c r="G113" s="81"/>
      <c r="H113" s="81"/>
      <c r="I113" s="81"/>
      <c r="J113" s="81"/>
      <c r="K113" s="81"/>
      <c r="L113" s="81"/>
    </row>
    <row r="114" spans="1:12" s="53" customFormat="1" ht="24">
      <c r="A114" s="83" t="s">
        <v>179</v>
      </c>
      <c r="B114" s="84" t="s">
        <v>70</v>
      </c>
      <c r="C114" s="83" t="s">
        <v>1</v>
      </c>
      <c r="D114" s="85">
        <v>99.38</v>
      </c>
      <c r="E114" s="86">
        <v>20</v>
      </c>
      <c r="F114" s="91"/>
      <c r="G114" s="92"/>
      <c r="H114" s="89">
        <f t="shared" si="3"/>
        <v>0</v>
      </c>
      <c r="I114" s="87">
        <f t="shared" si="4"/>
        <v>1987.6</v>
      </c>
      <c r="J114" s="87">
        <f t="shared" si="5"/>
        <v>0</v>
      </c>
      <c r="K114" s="87">
        <f t="shared" si="6"/>
        <v>0</v>
      </c>
      <c r="L114" s="87">
        <f t="shared" si="7"/>
        <v>0</v>
      </c>
    </row>
    <row r="115" spans="1:12" s="53" customFormat="1" ht="36">
      <c r="A115" s="83" t="s">
        <v>180</v>
      </c>
      <c r="B115" s="84" t="s">
        <v>71</v>
      </c>
      <c r="C115" s="83" t="s">
        <v>1</v>
      </c>
      <c r="D115" s="85">
        <v>211.19</v>
      </c>
      <c r="E115" s="86">
        <v>48</v>
      </c>
      <c r="F115" s="91"/>
      <c r="G115" s="92"/>
      <c r="H115" s="89">
        <f t="shared" si="3"/>
        <v>0</v>
      </c>
      <c r="I115" s="87">
        <f t="shared" si="4"/>
        <v>10137.119999999999</v>
      </c>
      <c r="J115" s="87">
        <f t="shared" si="5"/>
        <v>0</v>
      </c>
      <c r="K115" s="87">
        <f t="shared" si="6"/>
        <v>0</v>
      </c>
      <c r="L115" s="87">
        <f t="shared" si="7"/>
        <v>0</v>
      </c>
    </row>
    <row r="116" spans="1:12" s="53" customFormat="1" ht="36">
      <c r="A116" s="83" t="s">
        <v>181</v>
      </c>
      <c r="B116" s="84" t="s">
        <v>72</v>
      </c>
      <c r="C116" s="83" t="s">
        <v>1</v>
      </c>
      <c r="D116" s="85">
        <v>260.88</v>
      </c>
      <c r="E116" s="86">
        <v>22</v>
      </c>
      <c r="F116" s="91"/>
      <c r="G116" s="92"/>
      <c r="H116" s="89">
        <f t="shared" si="3"/>
        <v>0</v>
      </c>
      <c r="I116" s="87">
        <f t="shared" si="4"/>
        <v>5739.36</v>
      </c>
      <c r="J116" s="87">
        <f t="shared" si="5"/>
        <v>0</v>
      </c>
      <c r="K116" s="87">
        <f t="shared" si="6"/>
        <v>0</v>
      </c>
      <c r="L116" s="87">
        <f t="shared" si="7"/>
        <v>0</v>
      </c>
    </row>
    <row r="117" spans="1:12" s="53" customFormat="1" ht="36">
      <c r="A117" s="93" t="s">
        <v>182</v>
      </c>
      <c r="B117" s="94" t="s">
        <v>73</v>
      </c>
      <c r="C117" s="93" t="s">
        <v>1</v>
      </c>
      <c r="D117" s="85">
        <v>233.55</v>
      </c>
      <c r="E117" s="86">
        <v>48</v>
      </c>
      <c r="F117" s="91"/>
      <c r="G117" s="92"/>
      <c r="H117" s="89">
        <f t="shared" si="3"/>
        <v>0</v>
      </c>
      <c r="I117" s="87">
        <f t="shared" si="4"/>
        <v>11210.400000000001</v>
      </c>
      <c r="J117" s="87">
        <f t="shared" si="5"/>
        <v>0</v>
      </c>
      <c r="K117" s="87">
        <f t="shared" si="6"/>
        <v>0</v>
      </c>
      <c r="L117" s="87">
        <f t="shared" si="7"/>
        <v>0</v>
      </c>
    </row>
    <row r="118" spans="1:12" s="53" customFormat="1" ht="36">
      <c r="A118" s="93" t="s">
        <v>183</v>
      </c>
      <c r="B118" s="94" t="s">
        <v>74</v>
      </c>
      <c r="C118" s="93" t="s">
        <v>1</v>
      </c>
      <c r="D118" s="85">
        <v>248.34</v>
      </c>
      <c r="E118" s="86">
        <v>22</v>
      </c>
      <c r="F118" s="91"/>
      <c r="G118" s="92"/>
      <c r="H118" s="89">
        <f t="shared" si="3"/>
        <v>0</v>
      </c>
      <c r="I118" s="87">
        <f t="shared" si="4"/>
        <v>5463.4800000000005</v>
      </c>
      <c r="J118" s="87">
        <f t="shared" si="5"/>
        <v>0</v>
      </c>
      <c r="K118" s="87">
        <f t="shared" si="6"/>
        <v>0</v>
      </c>
      <c r="L118" s="87">
        <f t="shared" si="7"/>
        <v>0</v>
      </c>
    </row>
    <row r="119" spans="1:12" s="53" customFormat="1" ht="12.75">
      <c r="A119" s="74"/>
      <c r="B119" s="78"/>
      <c r="C119" s="76"/>
      <c r="D119" s="77"/>
      <c r="E119" s="77"/>
      <c r="F119" s="54"/>
      <c r="G119" s="75"/>
      <c r="H119" s="52"/>
      <c r="I119" s="50"/>
      <c r="J119" s="50"/>
      <c r="K119" s="50"/>
      <c r="L119" s="50"/>
    </row>
    <row r="120" spans="1:12" s="53" customFormat="1" ht="12.75">
      <c r="A120" s="74"/>
      <c r="B120" s="78"/>
      <c r="C120" s="76"/>
      <c r="D120" s="77"/>
      <c r="E120" s="77"/>
      <c r="F120" s="54"/>
      <c r="G120" s="75"/>
      <c r="H120" s="52"/>
      <c r="I120" s="50"/>
      <c r="J120" s="50"/>
      <c r="K120" s="50"/>
      <c r="L120" s="50"/>
    </row>
    <row r="121" spans="1:12" s="53" customFormat="1" ht="12.75">
      <c r="A121" s="74"/>
      <c r="B121" s="78"/>
      <c r="C121" s="76"/>
      <c r="D121" s="77"/>
      <c r="E121" s="77"/>
      <c r="F121" s="54"/>
      <c r="G121" s="75"/>
      <c r="H121" s="52"/>
      <c r="I121" s="50"/>
      <c r="J121" s="50"/>
      <c r="K121" s="50"/>
      <c r="L121" s="50"/>
    </row>
    <row r="122" spans="1:12" s="53" customFormat="1" ht="12.75">
      <c r="A122" s="69"/>
      <c r="B122" s="70"/>
      <c r="C122" s="71"/>
      <c r="D122" s="72"/>
      <c r="E122" s="73"/>
      <c r="F122" s="54"/>
      <c r="G122" s="110"/>
      <c r="H122" s="52">
        <f>G122+F122</f>
        <v>0</v>
      </c>
      <c r="I122" s="50">
        <f>(E122*D122)</f>
        <v>0</v>
      </c>
      <c r="J122" s="50">
        <f>F122*D122</f>
        <v>0</v>
      </c>
      <c r="K122" s="50">
        <f>D122*G122</f>
        <v>0</v>
      </c>
      <c r="L122" s="50">
        <f>K122+J122</f>
        <v>0</v>
      </c>
    </row>
    <row r="123" spans="1:12" s="60" customFormat="1" ht="14.25">
      <c r="A123" s="58"/>
      <c r="B123" s="74"/>
      <c r="C123" s="55"/>
      <c r="D123" s="56"/>
      <c r="E123" s="57"/>
      <c r="F123" s="50"/>
      <c r="G123" s="59"/>
      <c r="H123" s="52"/>
      <c r="I123" s="51">
        <f>SUM(I10:I118)</f>
        <v>1240000.0336000002</v>
      </c>
      <c r="J123" s="51">
        <f>SUM(J10:J118)</f>
        <v>904231.0157791501</v>
      </c>
      <c r="K123" s="51">
        <f>SUM(K10:K118)</f>
        <v>87241.74106</v>
      </c>
      <c r="L123" s="51">
        <f>SUM(L10:L118)</f>
        <v>991472.7568391501</v>
      </c>
    </row>
    <row r="124" spans="1:12" s="60" customFormat="1" ht="14.25" customHeight="1">
      <c r="A124" s="139" t="s">
        <v>184</v>
      </c>
      <c r="B124" s="139"/>
      <c r="C124" s="139"/>
      <c r="D124" s="139"/>
      <c r="E124" s="139"/>
      <c r="F124" s="139"/>
      <c r="G124" s="139"/>
      <c r="H124" s="139"/>
      <c r="I124" s="61"/>
      <c r="J124" s="62"/>
      <c r="K124" s="50"/>
      <c r="L124" s="50"/>
    </row>
    <row r="125" spans="4:11" s="60" customFormat="1" ht="15">
      <c r="D125" s="63"/>
      <c r="G125" s="111"/>
      <c r="K125" s="64"/>
    </row>
    <row r="126" spans="4:11" s="60" customFormat="1" ht="15">
      <c r="D126" s="63"/>
      <c r="G126" s="111"/>
      <c r="K126" s="65"/>
    </row>
    <row r="127" spans="10:11" ht="15">
      <c r="J127" s="66"/>
      <c r="K127" s="67"/>
    </row>
    <row r="128" ht="15">
      <c r="K128" s="68"/>
    </row>
    <row r="129" ht="15">
      <c r="K129" s="68"/>
    </row>
    <row r="131" ht="15">
      <c r="L131" s="66"/>
    </row>
  </sheetData>
  <sheetProtection/>
  <mergeCells count="15">
    <mergeCell ref="A1:G1"/>
    <mergeCell ref="I1:L1"/>
    <mergeCell ref="I2:L2"/>
    <mergeCell ref="A3:F3"/>
    <mergeCell ref="G3:L3"/>
    <mergeCell ref="A4:L4"/>
    <mergeCell ref="A124:H124"/>
    <mergeCell ref="A5:L5"/>
    <mergeCell ref="A6:L6"/>
    <mergeCell ref="A8:A9"/>
    <mergeCell ref="B8:B9"/>
    <mergeCell ref="C8:C9"/>
    <mergeCell ref="D8:D9"/>
    <mergeCell ref="E8:H8"/>
    <mergeCell ref="I8:L8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3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2023-03-03T14:47:09Z</cp:lastPrinted>
  <dcterms:created xsi:type="dcterms:W3CDTF">2011-07-19T23:11:14Z</dcterms:created>
  <dcterms:modified xsi:type="dcterms:W3CDTF">2023-06-08T12:56:22Z</dcterms:modified>
  <cp:category/>
  <cp:version/>
  <cp:contentType/>
  <cp:contentStatus/>
</cp:coreProperties>
</file>